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52" activeTab="0"/>
  </bookViews>
  <sheets>
    <sheet name="报关资料录入" sheetId="1" r:id="rId1"/>
    <sheet name="报关单" sheetId="2" r:id="rId2"/>
    <sheet name="报关单 附1" sheetId="3" r:id="rId3"/>
    <sheet name="装箱单" sheetId="4" r:id="rId4"/>
    <sheet name="发票" sheetId="5" r:id="rId5"/>
    <sheet name="合同" sheetId="6" r:id="rId6"/>
    <sheet name="存仓委托书" sheetId="7" r:id="rId7"/>
    <sheet name="代理" sheetId="8" r:id="rId8"/>
    <sheet name="Sheet1" sheetId="9" r:id="rId9"/>
    <sheet name="装箱1" sheetId="10" r:id="rId10"/>
    <sheet name="发票1" sheetId="11" r:id="rId11"/>
    <sheet name="合同1" sheetId="12" r:id="rId12"/>
    <sheet name="存1" sheetId="13" r:id="rId13"/>
    <sheet name="报关" sheetId="14" r:id="rId14"/>
    <sheet name="广纺装箱单" sheetId="15" r:id="rId15"/>
    <sheet name="广纺发票" sheetId="16" r:id="rId16"/>
    <sheet name="广纺合同" sheetId="17" r:id="rId17"/>
    <sheet name="金孚装箱单" sheetId="18" r:id="rId18"/>
    <sheet name="金孚发票" sheetId="19" r:id="rId19"/>
    <sheet name="金孚合同" sheetId="20" r:id="rId20"/>
  </sheets>
  <definedNames>
    <definedName name="_xlnm.Print_Area" localSheetId="0">'报关资料录入'!$B$1:$AC$92</definedName>
  </definedNames>
  <calcPr fullCalcOnLoad="1"/>
</workbook>
</file>

<file path=xl/sharedStrings.xml><?xml version="1.0" encoding="utf-8"?>
<sst xmlns="http://schemas.openxmlformats.org/spreadsheetml/2006/main" count="656" uniqueCount="371">
  <si>
    <t>报关单证录入</t>
  </si>
  <si>
    <t>录入资料后,自动生成报关单、合同、装箱单、发票等报关资料</t>
  </si>
  <si>
    <t>公司资料</t>
  </si>
  <si>
    <t>申报日期</t>
  </si>
  <si>
    <t>联系人</t>
  </si>
  <si>
    <t>电话号码</t>
  </si>
  <si>
    <t>经营单位</t>
  </si>
  <si>
    <t>公司地址</t>
  </si>
  <si>
    <t xml:space="preserve">代理报关委托书日期 </t>
  </si>
  <si>
    <t>传真号码</t>
  </si>
  <si>
    <t>生产销售单位</t>
  </si>
  <si>
    <t>销售公司代码</t>
  </si>
  <si>
    <t>外方单位</t>
  </si>
  <si>
    <t>海关资料</t>
  </si>
  <si>
    <t>海关编号</t>
  </si>
  <si>
    <t>出口口岸</t>
  </si>
  <si>
    <t>合同协议号</t>
  </si>
  <si>
    <t>备 案 号</t>
  </si>
  <si>
    <t>征免性质</t>
  </si>
  <si>
    <t>合同签约时间</t>
  </si>
  <si>
    <t>许可证号</t>
  </si>
  <si>
    <t>贸易方式</t>
  </si>
  <si>
    <t>合同签约地点</t>
  </si>
  <si>
    <t>贸易国</t>
  </si>
  <si>
    <t>成交方式</t>
  </si>
  <si>
    <t>装 运 期</t>
  </si>
  <si>
    <t>之前</t>
  </si>
  <si>
    <t>运抵国</t>
  </si>
  <si>
    <t>发  票  号</t>
  </si>
  <si>
    <t>指 运 港</t>
  </si>
  <si>
    <t>运输工具</t>
  </si>
  <si>
    <t>合同运抵国</t>
  </si>
  <si>
    <t>成交币制</t>
  </si>
  <si>
    <t>提单号</t>
  </si>
  <si>
    <t>集装箱号</t>
  </si>
  <si>
    <t>运输方式</t>
  </si>
  <si>
    <t>境内货源地</t>
  </si>
  <si>
    <t>运   费</t>
  </si>
  <si>
    <t>包装种类</t>
  </si>
  <si>
    <t>随附单据</t>
  </si>
  <si>
    <t>浅蓝的单元格</t>
  </si>
  <si>
    <t>特殊关系确认</t>
  </si>
  <si>
    <t>价格影响确认</t>
  </si>
  <si>
    <t>支付特许权使用费确认</t>
  </si>
  <si>
    <t>保 险 费</t>
  </si>
  <si>
    <t>备注</t>
  </si>
  <si>
    <t>标记
唛头</t>
  </si>
  <si>
    <t>设有下拉菜单</t>
  </si>
  <si>
    <t>杂    费</t>
  </si>
  <si>
    <t>商  标</t>
  </si>
  <si>
    <t>商品逐项填写，空白的项号要清空</t>
  </si>
  <si>
    <t>出口货物资料</t>
  </si>
  <si>
    <t>录入后自动生成相应的数字</t>
  </si>
  <si>
    <t>项号</t>
  </si>
  <si>
    <t>商品编号</t>
  </si>
  <si>
    <t>商 品 名 称</t>
  </si>
  <si>
    <t>件 数</t>
  </si>
  <si>
    <t>毛重(KG)</t>
  </si>
  <si>
    <t>净重(KG)</t>
  </si>
  <si>
    <t>数量及单位</t>
  </si>
  <si>
    <t>单   价</t>
  </si>
  <si>
    <t>征免</t>
  </si>
  <si>
    <t>目的国</t>
  </si>
  <si>
    <t>总数量</t>
  </si>
  <si>
    <t>币制</t>
  </si>
  <si>
    <t>规格型号</t>
  </si>
  <si>
    <t>→</t>
  </si>
  <si>
    <t xml:space="preserve">            中华人民共和国海关出口货物报关单                </t>
  </si>
  <si>
    <t>海关编号：</t>
  </si>
  <si>
    <t>预录入编号：</t>
  </si>
  <si>
    <t>境内收发货人</t>
  </si>
  <si>
    <t>经营单位信用代码</t>
  </si>
  <si>
    <t>出境关别</t>
  </si>
  <si>
    <t>出口日期</t>
  </si>
  <si>
    <t>备案号</t>
  </si>
  <si>
    <t>境外收货人</t>
  </si>
  <si>
    <t>运输工具名称</t>
  </si>
  <si>
    <t>提运单号</t>
  </si>
  <si>
    <t xml:space="preserve"> </t>
  </si>
  <si>
    <t>生产销售单位代码</t>
  </si>
  <si>
    <t>监管方式</t>
  </si>
  <si>
    <t>运抵国（地区）</t>
  </si>
  <si>
    <t>指运港</t>
  </si>
  <si>
    <t>离境口岸</t>
  </si>
  <si>
    <t>件数</t>
  </si>
  <si>
    <t>毛重</t>
  </si>
  <si>
    <t>净重</t>
  </si>
  <si>
    <t>运费</t>
  </si>
  <si>
    <t>保费</t>
  </si>
  <si>
    <t>杂费</t>
  </si>
  <si>
    <t>纸制或纤维板制盒/箱</t>
  </si>
  <si>
    <t>随附单证</t>
  </si>
  <si>
    <t>标记唛码及备注</t>
  </si>
  <si>
    <t>商品名称、规格型号</t>
  </si>
  <si>
    <t>最终目的国（地区）单价</t>
  </si>
  <si>
    <t>总 价</t>
  </si>
  <si>
    <t>境内货源地/产地</t>
  </si>
  <si>
    <t/>
  </si>
  <si>
    <t>美元</t>
  </si>
  <si>
    <t>USD</t>
  </si>
  <si>
    <t>东莞</t>
  </si>
  <si>
    <t>税费征收情况</t>
  </si>
  <si>
    <t>合计总价美元:</t>
  </si>
  <si>
    <t>特殊关系确认：</t>
  </si>
  <si>
    <t>价格影响确认：</t>
  </si>
  <si>
    <t>支付特许权使用费确认：</t>
  </si>
  <si>
    <t>自报自缴</t>
  </si>
  <si>
    <t>否</t>
  </si>
  <si>
    <t>录入员</t>
  </si>
  <si>
    <t>录入单位</t>
  </si>
  <si>
    <t>报关员</t>
  </si>
  <si>
    <t>兹声明以上申报无讹并承担法律责任</t>
  </si>
  <si>
    <t>海关审单批注及放行日期（签章）</t>
  </si>
  <si>
    <t>电话</t>
  </si>
  <si>
    <t>审单</t>
  </si>
  <si>
    <t>审价</t>
  </si>
  <si>
    <t>单位地址</t>
  </si>
  <si>
    <t>申报单位（签章）</t>
  </si>
  <si>
    <t>征税</t>
  </si>
  <si>
    <t>统计</t>
  </si>
  <si>
    <t>填制日期</t>
  </si>
  <si>
    <t>查验</t>
  </si>
  <si>
    <t>放行</t>
  </si>
  <si>
    <t>中华人民共和国海关出口货物报关单</t>
  </si>
  <si>
    <t xml:space="preserve">               </t>
  </si>
  <si>
    <t xml:space="preserve">          </t>
  </si>
  <si>
    <t>发货单位</t>
  </si>
  <si>
    <t>结汇方式</t>
  </si>
  <si>
    <t xml:space="preserve">                    </t>
  </si>
  <si>
    <t>中国</t>
  </si>
  <si>
    <t>批准文号</t>
  </si>
  <si>
    <t>毛重（千克）</t>
  </si>
  <si>
    <t>净重（千克）</t>
  </si>
  <si>
    <t>生产厂家</t>
  </si>
  <si>
    <t>照章</t>
  </si>
  <si>
    <t>六项货号： 320591504</t>
  </si>
  <si>
    <t>HKD</t>
  </si>
  <si>
    <r>
      <rPr>
        <sz val="10"/>
        <rFont val="宋体"/>
        <family val="0"/>
      </rPr>
      <t>七项货号：</t>
    </r>
    <r>
      <rPr>
        <sz val="10"/>
        <rFont val="Times New Roman"/>
        <family val="1"/>
      </rPr>
      <t xml:space="preserve"> 310/311/312/313 608856</t>
    </r>
  </si>
  <si>
    <t xml:space="preserve">        </t>
  </si>
  <si>
    <t>邮编</t>
  </si>
  <si>
    <r>
      <t>装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箱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单</t>
    </r>
  </si>
  <si>
    <t xml:space="preserve">PACKING LIST </t>
  </si>
  <si>
    <t>卖方Sellers:</t>
  </si>
  <si>
    <r>
      <t xml:space="preserve">   </t>
    </r>
    <r>
      <rPr>
        <sz val="10"/>
        <rFont val="宋体"/>
        <family val="0"/>
      </rPr>
      <t xml:space="preserve">日期
</t>
    </r>
    <r>
      <rPr>
        <sz val="10"/>
        <rFont val="Times New Roman"/>
        <family val="1"/>
      </rPr>
      <t xml:space="preserve">   Date:</t>
    </r>
  </si>
  <si>
    <t>地址Address:</t>
  </si>
  <si>
    <r>
      <t>TEL</t>
    </r>
    <r>
      <rPr>
        <sz val="12"/>
        <rFont val="宋体"/>
        <family val="0"/>
      </rPr>
      <t>：</t>
    </r>
  </si>
  <si>
    <r>
      <t>客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户
</t>
    </r>
    <r>
      <rPr>
        <sz val="9"/>
        <rFont val="Times New Roman"/>
        <family val="1"/>
      </rPr>
      <t>To Messrs:</t>
    </r>
  </si>
  <si>
    <r>
      <t xml:space="preserve">   </t>
    </r>
    <r>
      <rPr>
        <sz val="8"/>
        <rFont val="宋体"/>
        <family val="0"/>
      </rPr>
      <t xml:space="preserve">发票编号
</t>
    </r>
    <r>
      <rPr>
        <sz val="8"/>
        <rFont val="Times New Roman"/>
        <family val="1"/>
      </rPr>
      <t xml:space="preserve">  Invoice No:</t>
    </r>
  </si>
  <si>
    <r>
      <rPr>
        <sz val="9"/>
        <rFont val="宋体"/>
        <family val="0"/>
      </rPr>
      <t>地址</t>
    </r>
    <r>
      <rPr>
        <sz val="9"/>
        <rFont val="Times New Roman"/>
        <family val="1"/>
      </rPr>
      <t>Address:</t>
    </r>
  </si>
  <si>
    <r>
      <t xml:space="preserve">     </t>
    </r>
    <r>
      <rPr>
        <sz val="6"/>
        <rFont val="宋体"/>
        <family val="0"/>
      </rPr>
      <t>合约号</t>
    </r>
    <r>
      <rPr>
        <sz val="6"/>
        <rFont val="Times New Roman"/>
        <family val="1"/>
      </rPr>
      <t xml:space="preserve">
  Contract No:</t>
    </r>
  </si>
  <si>
    <t>船名</t>
  </si>
  <si>
    <r>
      <t xml:space="preserve">  </t>
    </r>
    <r>
      <rPr>
        <sz val="12"/>
        <rFont val="宋体"/>
        <family val="0"/>
      </rPr>
      <t>由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至</t>
    </r>
  </si>
  <si>
    <t xml:space="preserve">
</t>
  </si>
  <si>
    <t>付款条件</t>
  </si>
  <si>
    <t>Shipped by</t>
  </si>
  <si>
    <r>
      <t xml:space="preserve">  From     </t>
    </r>
    <r>
      <rPr>
        <sz val="12"/>
        <rFont val="宋体"/>
        <family val="0"/>
      </rPr>
      <t>深圳</t>
    </r>
    <r>
      <rPr>
        <sz val="12"/>
        <rFont val="Times New Roman"/>
        <family val="1"/>
      </rPr>
      <t xml:space="preserve">     TO</t>
    </r>
  </si>
  <si>
    <t>Terms of Payment:</t>
  </si>
  <si>
    <t xml:space="preserve">  </t>
  </si>
  <si>
    <r>
      <t xml:space="preserve">箱号
</t>
    </r>
    <r>
      <rPr>
        <sz val="12"/>
        <rFont val="Times New Roman"/>
        <family val="1"/>
      </rPr>
      <t>Ctn.No.</t>
    </r>
  </si>
  <si>
    <r>
      <t xml:space="preserve">货物名称及规格
</t>
    </r>
    <r>
      <rPr>
        <sz val="12"/>
        <rFont val="Times New Roman"/>
        <family val="1"/>
      </rPr>
      <t>Description</t>
    </r>
  </si>
  <si>
    <r>
      <t>总数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Ge.Crate(CTNS)</t>
    </r>
  </si>
  <si>
    <r>
      <t xml:space="preserve">总数量
</t>
    </r>
    <r>
      <rPr>
        <sz val="12"/>
        <rFont val="Times New Roman"/>
        <family val="1"/>
      </rPr>
      <t>Ge.Quantity</t>
    </r>
  </si>
  <si>
    <r>
      <t>总毛重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千克</t>
    </r>
    <r>
      <rPr>
        <sz val="12"/>
        <rFont val="Times New Roman"/>
        <family val="1"/>
      </rPr>
      <t>)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>G.W.: (KG)</t>
    </r>
  </si>
  <si>
    <r>
      <t>总净重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千克</t>
    </r>
    <r>
      <rPr>
        <sz val="12"/>
        <rFont val="Times New Roman"/>
        <family val="1"/>
      </rPr>
      <t>)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>N.W.: (KG)</t>
    </r>
  </si>
  <si>
    <r>
      <t>12</t>
    </r>
    <r>
      <rPr>
        <sz val="12"/>
        <rFont val="宋体"/>
        <family val="0"/>
      </rPr>
      <t>个卡板</t>
    </r>
  </si>
  <si>
    <r>
      <t>8</t>
    </r>
    <r>
      <rPr>
        <sz val="12"/>
        <rFont val="宋体"/>
        <family val="0"/>
      </rPr>
      <t>个卡板</t>
    </r>
  </si>
  <si>
    <r>
      <t>合计</t>
    </r>
    <r>
      <rPr>
        <b/>
        <sz val="12"/>
        <rFont val="Times New Roman"/>
        <family val="1"/>
      </rPr>
      <t xml:space="preserve"> TOTAL</t>
    </r>
  </si>
  <si>
    <t>酊要求</t>
  </si>
  <si>
    <r>
      <t xml:space="preserve">唛头
</t>
    </r>
    <r>
      <rPr>
        <sz val="12"/>
        <rFont val="Times New Roman"/>
        <family val="1"/>
      </rPr>
      <t>Marks</t>
    </r>
  </si>
  <si>
    <r>
      <t xml:space="preserve"> 发     票</t>
    </r>
    <r>
      <rPr>
        <sz val="22"/>
        <rFont val="宋体"/>
        <family val="0"/>
      </rPr>
      <t xml:space="preserve">
INVOICE</t>
    </r>
  </si>
  <si>
    <t>地址 Address:</t>
  </si>
  <si>
    <t>TEL：</t>
  </si>
  <si>
    <t xml:space="preserve">编  号:
    NO：   </t>
  </si>
  <si>
    <t xml:space="preserve">   商号 Sold to Massers:</t>
  </si>
  <si>
    <t>日  期
  DATE：</t>
  </si>
  <si>
    <t>标记号码
Mark &amp; No</t>
  </si>
  <si>
    <t>货物名称、型号规格
Description</t>
  </si>
  <si>
    <t>数量
Quantity</t>
  </si>
  <si>
    <t xml:space="preserve">单位
Unit </t>
  </si>
  <si>
    <t>单  价
Unit price</t>
  </si>
  <si>
    <t>总金额
Amount</t>
  </si>
  <si>
    <t>TOTAL:</t>
  </si>
  <si>
    <t>唛头
Marks</t>
  </si>
  <si>
    <r>
      <t>合</t>
    </r>
    <r>
      <rPr>
        <sz val="24"/>
        <rFont val="Times New Roman"/>
        <family val="1"/>
      </rPr>
      <t xml:space="preserve">       </t>
    </r>
    <r>
      <rPr>
        <sz val="24"/>
        <rFont val="宋体"/>
        <family val="0"/>
      </rPr>
      <t>同</t>
    </r>
    <r>
      <rPr>
        <sz val="22"/>
        <rFont val="宋体"/>
        <family val="0"/>
      </rPr>
      <t xml:space="preserve">
</t>
    </r>
    <r>
      <rPr>
        <sz val="20"/>
        <rFont val="Times New Roman"/>
        <family val="1"/>
      </rPr>
      <t>CONTRACT</t>
    </r>
  </si>
  <si>
    <r>
      <t xml:space="preserve"> </t>
    </r>
    <r>
      <rPr>
        <sz val="11"/>
        <rFont val="宋体"/>
        <family val="0"/>
      </rPr>
      <t>卖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方</t>
    </r>
  </si>
  <si>
    <t xml:space="preserve">    Sellers:</t>
  </si>
  <si>
    <r>
      <t xml:space="preserve"> 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址</t>
    </r>
  </si>
  <si>
    <t xml:space="preserve"> Address:  </t>
  </si>
  <si>
    <r>
      <t xml:space="preserve">    </t>
    </r>
    <r>
      <rPr>
        <sz val="11"/>
        <rFont val="宋体"/>
        <family val="0"/>
      </rPr>
      <t>合同号码</t>
    </r>
  </si>
  <si>
    <r>
      <t xml:space="preserve">  </t>
    </r>
    <r>
      <rPr>
        <sz val="11"/>
        <rFont val="宋体"/>
        <family val="0"/>
      </rPr>
      <t>电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话</t>
    </r>
    <r>
      <rPr>
        <sz val="11"/>
        <rFont val="Times New Roman"/>
        <family val="1"/>
      </rPr>
      <t xml:space="preserve">     </t>
    </r>
  </si>
  <si>
    <t>传  真</t>
  </si>
  <si>
    <t xml:space="preserve">  Contract No:</t>
  </si>
  <si>
    <t xml:space="preserve">    TEL:</t>
  </si>
  <si>
    <t>FAX:</t>
  </si>
  <si>
    <r>
      <t xml:space="preserve">    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期</t>
    </r>
  </si>
  <si>
    <r>
      <t>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方</t>
    </r>
  </si>
  <si>
    <t xml:space="preserve">    Date:</t>
  </si>
  <si>
    <t xml:space="preserve">  Buyers:</t>
  </si>
  <si>
    <t>签约地点</t>
  </si>
  <si>
    <r>
      <t xml:space="preserve">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址</t>
    </r>
  </si>
  <si>
    <t xml:space="preserve">  Signed at:</t>
  </si>
  <si>
    <t xml:space="preserve">      Address:</t>
  </si>
  <si>
    <r>
      <t xml:space="preserve"> </t>
    </r>
    <r>
      <rPr>
        <sz val="11"/>
        <rFont val="宋体"/>
        <family val="0"/>
      </rPr>
      <t>电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话</t>
    </r>
    <r>
      <rPr>
        <sz val="11"/>
        <rFont val="Times New Roman"/>
        <family val="1"/>
      </rPr>
      <t xml:space="preserve"> </t>
    </r>
  </si>
  <si>
    <r>
      <t xml:space="preserve">  </t>
    </r>
    <r>
      <rPr>
        <sz val="10"/>
        <rFont val="宋体"/>
        <family val="0"/>
      </rPr>
      <t>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真</t>
    </r>
    <r>
      <rPr>
        <sz val="10"/>
        <rFont val="Times New Roman"/>
        <family val="1"/>
      </rPr>
      <t xml:space="preserve">  </t>
    </r>
  </si>
  <si>
    <t xml:space="preserve"> TEL:</t>
  </si>
  <si>
    <t>经买卖双方确认根据下列条款订立本合同</t>
  </si>
  <si>
    <t>This contract is made out by the Selers and Buyers as per the following terms and conditions mutuilly confirmed:</t>
  </si>
  <si>
    <r>
      <t>(1)</t>
    </r>
    <r>
      <rPr>
        <sz val="11"/>
        <rFont val="宋体"/>
        <family val="0"/>
      </rPr>
      <t>货物名称及规格</t>
    </r>
  </si>
  <si>
    <r>
      <t xml:space="preserve">(2) </t>
    </r>
    <r>
      <rPr>
        <sz val="11"/>
        <rFont val="宋体"/>
        <family val="0"/>
      </rPr>
      <t>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量</t>
    </r>
  </si>
  <si>
    <r>
      <t>(3)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</t>
    </r>
  </si>
  <si>
    <r>
      <t>(4)</t>
    </r>
    <r>
      <rPr>
        <sz val="11"/>
        <rFont val="宋体"/>
        <family val="0"/>
      </rPr>
      <t>单价</t>
    </r>
  </si>
  <si>
    <r>
      <t xml:space="preserve"> (5)   </t>
    </r>
    <r>
      <rPr>
        <sz val="11"/>
        <rFont val="宋体"/>
        <family val="0"/>
      </rPr>
      <t>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额</t>
    </r>
  </si>
  <si>
    <t xml:space="preserve">Name of commodity </t>
  </si>
  <si>
    <t>Quantity</t>
  </si>
  <si>
    <t>Unit</t>
  </si>
  <si>
    <t>Unit Price</t>
  </si>
  <si>
    <t>Amount</t>
  </si>
  <si>
    <r>
      <t>数量及总值允许有</t>
    </r>
    <r>
      <rPr>
        <sz val="10"/>
        <rFont val="Times New Roman"/>
        <family val="1"/>
      </rPr>
      <t xml:space="preserve">  2    %</t>
    </r>
    <r>
      <rPr>
        <sz val="10"/>
        <rFont val="宋体"/>
        <family val="0"/>
      </rPr>
      <t>的增减。</t>
    </r>
  </si>
  <si>
    <r>
      <t xml:space="preserve">  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值</t>
    </r>
  </si>
  <si>
    <t xml:space="preserve">        % more or less both in amount and quantity allowed.                    </t>
  </si>
  <si>
    <t>Total Amount:</t>
  </si>
  <si>
    <r>
      <t>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）合同总值（大写）</t>
    </r>
  </si>
  <si>
    <t xml:space="preserve">Total Value in Word:   </t>
  </si>
  <si>
    <r>
      <t>(7)</t>
    </r>
    <r>
      <rPr>
        <sz val="12"/>
        <rFont val="宋体"/>
        <family val="0"/>
      </rPr>
      <t>包装及唛头</t>
    </r>
  </si>
  <si>
    <r>
      <t xml:space="preserve">Packing and shipping Marks:  </t>
    </r>
    <r>
      <rPr>
        <sz val="12"/>
        <rFont val="Times New Roman"/>
        <family val="1"/>
      </rPr>
      <t xml:space="preserve"> </t>
    </r>
  </si>
  <si>
    <r>
      <t>(8)</t>
    </r>
    <r>
      <rPr>
        <sz val="12"/>
        <rFont val="宋体"/>
        <family val="0"/>
      </rPr>
      <t>装运期</t>
    </r>
  </si>
  <si>
    <t xml:space="preserve">Time of Shipment:    </t>
  </si>
  <si>
    <r>
      <t>(9)</t>
    </r>
    <r>
      <rPr>
        <sz val="12"/>
        <rFont val="宋体"/>
        <family val="0"/>
      </rPr>
      <t>装运口岸和目的地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深圳</t>
    </r>
    <r>
      <rPr>
        <sz val="12"/>
        <rFont val="Times New Roman"/>
        <family val="1"/>
      </rPr>
      <t>---</t>
    </r>
  </si>
  <si>
    <t>准许分批与转船。</t>
  </si>
  <si>
    <t>Loading Port &amp; Destination:From      --      with transhipment and partial ship ments allowed</t>
  </si>
  <si>
    <r>
      <t>(10)</t>
    </r>
    <r>
      <rPr>
        <sz val="10"/>
        <rFont val="宋体"/>
        <family val="0"/>
      </rPr>
      <t>保险：由卖方按发票全部金额</t>
    </r>
    <r>
      <rPr>
        <sz val="10"/>
        <rFont val="Times New Roman"/>
        <family val="1"/>
      </rPr>
      <t>110%</t>
    </r>
    <r>
      <rPr>
        <sz val="10"/>
        <rFont val="宋体"/>
        <family val="0"/>
      </rPr>
      <t>投保至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为止的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险。按中国海洋运输保险条款为理。</t>
    </r>
  </si>
  <si>
    <t>Insurance:To be effeetted by Seller for 110% of full invoice value covering   up  to only,subject to C.I.C.</t>
  </si>
  <si>
    <r>
      <t>(11)</t>
    </r>
    <r>
      <rPr>
        <sz val="12"/>
        <rFont val="宋体"/>
        <family val="0"/>
      </rPr>
      <t>付款条件</t>
    </r>
    <r>
      <rPr>
        <sz val="12"/>
        <rFont val="Times New Roman"/>
        <family val="1"/>
      </rPr>
      <t xml:space="preserve">     </t>
    </r>
  </si>
  <si>
    <t>Terms of Payment</t>
  </si>
  <si>
    <r>
      <t>(12)</t>
    </r>
    <r>
      <rPr>
        <sz val="12"/>
        <rFont val="宋体"/>
        <family val="0"/>
      </rPr>
      <t>装运标记</t>
    </r>
  </si>
  <si>
    <t>Shipping Marks:</t>
  </si>
  <si>
    <r>
      <t xml:space="preserve">                            </t>
    </r>
    <r>
      <rPr>
        <sz val="12"/>
        <rFont val="宋体"/>
        <family val="0"/>
      </rPr>
      <t>买方</t>
    </r>
  </si>
  <si>
    <r>
      <t xml:space="preserve">                 </t>
    </r>
    <r>
      <rPr>
        <sz val="12"/>
        <rFont val="宋体"/>
        <family val="0"/>
      </rPr>
      <t>卖方</t>
    </r>
  </si>
  <si>
    <t xml:space="preserve">                        THE BUYERS</t>
  </si>
  <si>
    <t xml:space="preserve">              THE SELLERS  </t>
  </si>
  <si>
    <t>存 仓 委 托 书</t>
  </si>
  <si>
    <t xml:space="preserve">                     </t>
  </si>
  <si>
    <t xml:space="preserve"> 公  司:</t>
  </si>
  <si>
    <r>
      <t xml:space="preserve">     我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司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拟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将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下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列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货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存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入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司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出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口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监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库.这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货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属: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</si>
  <si>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8"/>
        <rFont val="宋体"/>
        <family val="0"/>
      </rPr>
      <t xml:space="preserve"> 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一般贸易出口             </t>
    </r>
    <r>
      <rPr>
        <sz val="12"/>
        <rFont val="宋体"/>
        <family val="0"/>
      </rPr>
      <t xml:space="preserve">    </t>
    </r>
    <r>
      <rPr>
        <sz val="18"/>
        <rFont val="宋体"/>
        <family val="0"/>
      </rPr>
      <t>口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加工贸易企业出口</t>
    </r>
  </si>
  <si>
    <r>
      <t xml:space="preserve">    货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物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称:</t>
    </r>
  </si>
  <si>
    <r>
      <t xml:space="preserve">    境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货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地:</t>
    </r>
  </si>
  <si>
    <r>
      <t xml:space="preserve">    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及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装:</t>
    </r>
  </si>
  <si>
    <r>
      <t xml:space="preserve">    数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量:</t>
    </r>
  </si>
  <si>
    <t>箱</t>
  </si>
  <si>
    <r>
      <t xml:space="preserve">    重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量:</t>
    </r>
  </si>
  <si>
    <t>千克</t>
  </si>
  <si>
    <r>
      <t xml:space="preserve">    价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值:</t>
    </r>
  </si>
  <si>
    <r>
      <t xml:space="preserve">    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输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具:</t>
    </r>
  </si>
  <si>
    <r>
      <t xml:space="preserve">    出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境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口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岸:</t>
    </r>
  </si>
  <si>
    <r>
      <t xml:space="preserve">    存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放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期:</t>
    </r>
  </si>
  <si>
    <t>三个月</t>
  </si>
  <si>
    <t xml:space="preserve">    请即与海关联系,准予办理货物入仓手续。</t>
  </si>
  <si>
    <t xml:space="preserve">    特此委托</t>
  </si>
  <si>
    <t xml:space="preserve">  申请人地址：   </t>
  </si>
  <si>
    <t>申请人签署:</t>
  </si>
  <si>
    <t xml:space="preserve">  电      话：</t>
  </si>
  <si>
    <t>(公章)</t>
  </si>
  <si>
    <t xml:space="preserve">  传      真：</t>
  </si>
  <si>
    <t>代 理 报 关 委 托 书</t>
  </si>
  <si>
    <t>编号：</t>
  </si>
  <si>
    <t>00166021623</t>
  </si>
  <si>
    <t xml:space="preserve">  我单位现A(A逐票、B长期)委托贵公司代理 ABDH 等通关事宜。（A、填单申报 B、辅助查验C、 </t>
  </si>
  <si>
    <r>
      <t>垫缴税款D、办理海关证明联E、审批手册F、核销手册申G、办减免税手续H、其他</t>
    </r>
    <r>
      <rPr>
        <sz val="12"/>
        <color indexed="8"/>
        <rFont val="宋体"/>
        <family val="0"/>
      </rPr>
      <t>)详见《委托报关</t>
    </r>
  </si>
  <si>
    <t>协议》。</t>
  </si>
  <si>
    <t>我单位保证遵守《海关法》和国家有关法规，保证所提供的情况真实、完整、单货相符，无侵犯他</t>
  </si>
  <si>
    <t>人知识产权的行为。否则，愿承担相关法律责任。</t>
  </si>
  <si>
    <t xml:space="preserve">  本委托书有效期自签字之日起至</t>
  </si>
  <si>
    <t>止。</t>
  </si>
  <si>
    <t>委托方（盖章）</t>
  </si>
  <si>
    <t>：</t>
  </si>
  <si>
    <t>法定代表人或其授权签署《代理报关委托书》的人(签字)：</t>
  </si>
  <si>
    <t>委 托 报 关 协 议</t>
  </si>
  <si>
    <t>为明确委托报关具体事项和各自责任，双方经平等协商签定协议如下：</t>
  </si>
  <si>
    <t>委托方</t>
  </si>
  <si>
    <t>被委托方</t>
  </si>
  <si>
    <t>主要货物名称</t>
  </si>
  <si>
    <t>*报关单编码</t>
  </si>
  <si>
    <t xml:space="preserve"> No.</t>
  </si>
  <si>
    <r>
      <t>H</t>
    </r>
    <r>
      <rPr>
        <sz val="9"/>
        <color indexed="8"/>
        <rFont val="宋体"/>
        <family val="0"/>
      </rPr>
      <t>S编码</t>
    </r>
  </si>
  <si>
    <t>收到单证日期</t>
  </si>
  <si>
    <t>货物总价</t>
  </si>
  <si>
    <t>收到单证情况</t>
  </si>
  <si>
    <r>
      <t>合同□</t>
    </r>
    <r>
      <rPr>
        <sz val="9"/>
        <color indexed="8"/>
        <rFont val="Arial"/>
        <family val="2"/>
      </rPr>
      <t>√</t>
    </r>
  </si>
  <si>
    <r>
      <t>发票□</t>
    </r>
    <r>
      <rPr>
        <sz val="9"/>
        <color indexed="8"/>
        <rFont val="Arial"/>
        <family val="2"/>
      </rPr>
      <t>√</t>
    </r>
  </si>
  <si>
    <t>进出口日期</t>
  </si>
  <si>
    <r>
      <t>装箱清单□</t>
    </r>
    <r>
      <rPr>
        <sz val="9"/>
        <color indexed="8"/>
        <rFont val="Arial"/>
        <family val="2"/>
      </rPr>
      <t>√</t>
    </r>
  </si>
  <si>
    <t>提(运)单□</t>
  </si>
  <si>
    <t>加工贸易手册□</t>
  </si>
  <si>
    <t>许可证件□</t>
  </si>
  <si>
    <t>其他</t>
  </si>
  <si>
    <t>原产地/货源地</t>
  </si>
  <si>
    <t>报关收费</t>
  </si>
  <si>
    <t xml:space="preserve">人民币：                         元               </t>
  </si>
  <si>
    <t>其他要求：</t>
  </si>
  <si>
    <t xml:space="preserve">承诺说明：    </t>
  </si>
  <si>
    <t>背面所列通用条款是本协议不可分割的一部分，对本协议的签署构成了对背面通用条款的同意。</t>
  </si>
  <si>
    <t>委托方业务签章：</t>
  </si>
  <si>
    <t>被委托方业务签章：</t>
  </si>
  <si>
    <t>经办人签章：</t>
  </si>
  <si>
    <t>经办报关员签章：</t>
  </si>
  <si>
    <t xml:space="preserve">联系电话：                    </t>
  </si>
  <si>
    <t xml:space="preserve">联系电话：                            </t>
  </si>
  <si>
    <t xml:space="preserve">                  年    月     日</t>
  </si>
  <si>
    <t>(白联：海关留存、黄联：被委托方留存、红联：委托方留存)                  中国报关协会监制</t>
  </si>
  <si>
    <t>收发货人</t>
  </si>
  <si>
    <t>申报单位</t>
  </si>
  <si>
    <t>美国</t>
  </si>
  <si>
    <t xml:space="preserve">特殊关系确认:         </t>
  </si>
  <si>
    <t>价格影响确认:</t>
  </si>
  <si>
    <t>支付特许权使用费确认:</t>
  </si>
  <si>
    <t>兹声明对以上内容承担如实申报,依法纳税之</t>
  </si>
  <si>
    <t>海关签注及签章</t>
  </si>
  <si>
    <t>法律责任</t>
  </si>
  <si>
    <t>报关人员</t>
  </si>
  <si>
    <t>申报单位:(签章)</t>
  </si>
  <si>
    <t xml:space="preserve">         深圳</t>
  </si>
  <si>
    <t>KGS</t>
  </si>
  <si>
    <t>个</t>
  </si>
  <si>
    <t xml:space="preserve">  FOBS.Z.</t>
  </si>
  <si>
    <t>/</t>
  </si>
  <si>
    <t>$</t>
  </si>
  <si>
    <t xml:space="preserve">        深圳</t>
  </si>
  <si>
    <t xml:space="preserve">     FOBS.Z.</t>
  </si>
  <si>
    <t>元正</t>
  </si>
  <si>
    <t xml:space="preserve">           纸箱</t>
  </si>
  <si>
    <t>于</t>
  </si>
  <si>
    <t>前装运</t>
  </si>
  <si>
    <t>深圳</t>
  </si>
  <si>
    <t>至</t>
  </si>
  <si>
    <t>3个月</t>
  </si>
  <si>
    <t>同上</t>
  </si>
  <si>
    <t>货物名称及规格</t>
  </si>
  <si>
    <t>总箱数</t>
  </si>
  <si>
    <t xml:space="preserve"> 总毛重</t>
  </si>
  <si>
    <t>总净重</t>
  </si>
  <si>
    <t>Description</t>
  </si>
  <si>
    <t>Ge.Crate</t>
  </si>
  <si>
    <t>Ge.Quantity</t>
  </si>
  <si>
    <t>G.W.:</t>
  </si>
  <si>
    <t>N.W.:</t>
  </si>
  <si>
    <t>PCS</t>
  </si>
  <si>
    <t>FOBS.Z.</t>
  </si>
  <si>
    <t xml:space="preserve">  TARGET STORES</t>
  </si>
  <si>
    <t xml:space="preserve"> 2008-2-29</t>
  </si>
  <si>
    <t>1314521</t>
  </si>
  <si>
    <t>2008A228</t>
  </si>
  <si>
    <t>体育用品：皮条，头腕带</t>
  </si>
  <si>
    <t>副</t>
  </si>
  <si>
    <t>TARRET STORES</t>
  </si>
  <si>
    <t>2008-2-29</t>
  </si>
  <si>
    <t>HKD$</t>
  </si>
  <si>
    <t>网球拍27“</t>
  </si>
  <si>
    <t>/副</t>
  </si>
  <si>
    <t>羽毛球拍组</t>
  </si>
  <si>
    <t>壁球</t>
  </si>
  <si>
    <t>/个</t>
  </si>
  <si>
    <t>羽毛球</t>
  </si>
  <si>
    <t>/kg</t>
  </si>
  <si>
    <t xml:space="preserve"> TARGET STORES</t>
  </si>
  <si>
    <t xml:space="preserve">   2008A011</t>
  </si>
  <si>
    <t xml:space="preserve">TOTAL: </t>
  </si>
  <si>
    <t>港元柒佰柒拾五元整</t>
  </si>
  <si>
    <t>纸箱</t>
  </si>
  <si>
    <t>加拿大</t>
  </si>
  <si>
    <t>T/T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</si>
</sst>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;[Red]0.00"/>
    <numFmt numFmtId="180" formatCode="0.00_);[Red]\(0.00\)"/>
    <numFmt numFmtId="181" formatCode="[DBNum2][$-804]General"/>
    <numFmt numFmtId="182" formatCode="\$#,##0.00;\-\$#,##0.00"/>
    <numFmt numFmtId="183" formatCode="00"/>
    <numFmt numFmtId="184" formatCode="yyyy&quot;年&quot;m&quot;月&quot;d&quot;日&quot;;@"/>
    <numFmt numFmtId="185" formatCode="#,##0.00;[Red]#,##0.00"/>
    <numFmt numFmtId="186" formatCode="[$HKD]\ #,##0.00"/>
    <numFmt numFmtId="187" formatCode="0_ "/>
    <numFmt numFmtId="188" formatCode="[$HKD]\ #,##0.00_);[Red]\([$HKD]\ #,##0.00\)"/>
    <numFmt numFmtId="189" formatCode="#,##0.00_);[Red]\(#,##0.00\)"/>
    <numFmt numFmtId="190" formatCode="[DBNum2][$-804]\ General&quot;元整&quot;"/>
    <numFmt numFmtId="191" formatCode="0\ &quot;公斤&quot;"/>
    <numFmt numFmtId="192" formatCode="[DBNum2][$-804]\ General&quot;元正&quot;"/>
    <numFmt numFmtId="193" formatCode="0.0000_);[Red]\(0.0000\)"/>
    <numFmt numFmtId="194" formatCode="0.000_);[Red]\(0.000\)"/>
  </numFmts>
  <fonts count="99">
    <font>
      <sz val="12"/>
      <name val="宋体"/>
      <family val="0"/>
    </font>
    <font>
      <b/>
      <sz val="24"/>
      <name val="宋体"/>
      <family val="0"/>
    </font>
    <font>
      <u val="single"/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9"/>
      <name val="楷体_GB2312"/>
      <family val="3"/>
    </font>
    <font>
      <b/>
      <sz val="16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楷体_GB2312"/>
      <family val="3"/>
    </font>
    <font>
      <sz val="11"/>
      <name val="宋体"/>
      <family val="0"/>
    </font>
    <font>
      <sz val="10"/>
      <name val="楷体_GB2312"/>
      <family val="3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ourier New"/>
      <family val="3"/>
    </font>
    <font>
      <sz val="11"/>
      <name val="楷体_GB2312"/>
      <family val="3"/>
    </font>
    <font>
      <b/>
      <sz val="14"/>
      <name val="宋体"/>
      <family val="0"/>
    </font>
    <font>
      <sz val="8"/>
      <color indexed="8"/>
      <name val="宋体"/>
      <family val="0"/>
    </font>
    <font>
      <b/>
      <sz val="12"/>
      <name val="华文细黑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8"/>
      <name val="方正黑体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新宋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24"/>
      <name val="黑体"/>
      <family val="3"/>
    </font>
    <font>
      <sz val="16"/>
      <name val="宋体"/>
      <family val="0"/>
    </font>
    <font>
      <sz val="18"/>
      <name val="宋体"/>
      <family val="0"/>
    </font>
    <font>
      <sz val="13"/>
      <name val="黑体"/>
      <family val="3"/>
    </font>
    <font>
      <sz val="14"/>
      <name val="黑体"/>
      <family val="3"/>
    </font>
    <font>
      <sz val="24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22"/>
      <name val="宋体"/>
      <family val="0"/>
    </font>
    <font>
      <sz val="2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b/>
      <sz val="9"/>
      <name val="楷体_GB2312"/>
      <family val="3"/>
    </font>
    <font>
      <b/>
      <i/>
      <sz val="6"/>
      <name val="楷体_GB2312"/>
      <family val="3"/>
    </font>
    <font>
      <sz val="24"/>
      <color indexed="14"/>
      <name val="华文彩云"/>
      <family val="3"/>
    </font>
    <font>
      <sz val="11"/>
      <color indexed="53"/>
      <name val="华文楷体"/>
      <family val="3"/>
    </font>
    <font>
      <sz val="12"/>
      <color indexed="53"/>
      <name val="华文隶书"/>
      <family val="3"/>
    </font>
    <font>
      <sz val="11"/>
      <color indexed="56"/>
      <name val="华文楷体"/>
      <family val="3"/>
    </font>
    <font>
      <sz val="11"/>
      <name val="华文楷体"/>
      <family val="3"/>
    </font>
    <font>
      <sz val="11"/>
      <color indexed="12"/>
      <name val="华文楷体"/>
      <family val="3"/>
    </font>
    <font>
      <sz val="10"/>
      <name val="华文楷体"/>
      <family val="3"/>
    </font>
    <font>
      <sz val="8"/>
      <color indexed="12"/>
      <name val="华文楷体"/>
      <family val="3"/>
    </font>
    <font>
      <sz val="10"/>
      <name val="华文宋体"/>
      <family val="3"/>
    </font>
    <font>
      <sz val="16"/>
      <color indexed="53"/>
      <name val="华文隶书"/>
      <family val="3"/>
    </font>
    <font>
      <sz val="14"/>
      <name val="华文楷体"/>
      <family val="3"/>
    </font>
    <font>
      <sz val="10"/>
      <color indexed="12"/>
      <name val="华文楷体"/>
      <family val="3"/>
    </font>
    <font>
      <sz val="8"/>
      <color indexed="14"/>
      <name val="华文楷体"/>
      <family val="3"/>
    </font>
    <font>
      <sz val="10"/>
      <color indexed="8"/>
      <name val="华文楷体"/>
      <family val="3"/>
    </font>
    <font>
      <sz val="8"/>
      <color indexed="14"/>
      <name val="宋体"/>
      <family val="0"/>
    </font>
    <font>
      <sz val="10"/>
      <color indexed="20"/>
      <name val="华文楷体"/>
      <family val="3"/>
    </font>
    <font>
      <sz val="10"/>
      <color indexed="14"/>
      <name val="华文彩云"/>
      <family val="3"/>
    </font>
    <font>
      <sz val="8"/>
      <name val="华文楷体"/>
      <family val="3"/>
    </font>
    <font>
      <sz val="12"/>
      <color indexed="12"/>
      <name val="宋体"/>
      <family val="0"/>
    </font>
    <font>
      <sz val="22"/>
      <color indexed="53"/>
      <name val="华文隶书"/>
      <family val="3"/>
    </font>
    <font>
      <sz val="12"/>
      <color indexed="12"/>
      <name val="华文楷体"/>
      <family val="3"/>
    </font>
    <font>
      <sz val="26"/>
      <color indexed="14"/>
      <name val="华文彩云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Arial"/>
      <family val="2"/>
    </font>
    <font>
      <sz val="24"/>
      <name val="Times New Roman"/>
      <family val="1"/>
    </font>
    <font>
      <sz val="22"/>
      <name val="Times New Roman"/>
      <family val="1"/>
    </font>
    <font>
      <sz val="6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  <font>
      <b/>
      <sz val="12"/>
      <color rgb="FF000000"/>
      <name val="方正黑体简体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新宋体"/>
      <family val="3"/>
    </font>
    <font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 style="dashDot"/>
    </border>
    <border>
      <left/>
      <right/>
      <top/>
      <bottom style="dashDot"/>
    </border>
    <border>
      <left style="thin"/>
      <right/>
      <top style="dashDot"/>
      <bottom/>
    </border>
    <border>
      <left/>
      <right/>
      <top/>
      <bottom style="thin">
        <color theme="1"/>
      </bottom>
    </border>
    <border>
      <left/>
      <right/>
      <top style="dashDot"/>
      <bottom/>
    </border>
    <border>
      <left/>
      <right style="thin"/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/>
      <bottom style="dashDot"/>
    </border>
    <border>
      <left/>
      <right style="thin"/>
      <top style="dashDot"/>
      <bottom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" borderId="0" applyNumberFormat="0" applyBorder="0" applyAlignment="0" applyProtection="0"/>
    <xf numFmtId="0" fontId="78" fillId="5" borderId="0" applyNumberFormat="0" applyBorder="0" applyAlignment="0" applyProtection="0"/>
    <xf numFmtId="43" fontId="0" fillId="0" borderId="0" applyFont="0" applyFill="0" applyBorder="0" applyAlignment="0" applyProtection="0"/>
    <xf numFmtId="0" fontId="73" fillId="4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3" fillId="7" borderId="0" applyNumberFormat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6" fillId="0" borderId="4" applyNumberFormat="0" applyFill="0" applyAlignment="0" applyProtection="0"/>
    <xf numFmtId="0" fontId="73" fillId="8" borderId="0" applyNumberFormat="0" applyBorder="0" applyAlignment="0" applyProtection="0"/>
    <xf numFmtId="0" fontId="79" fillId="0" borderId="5" applyNumberFormat="0" applyFill="0" applyAlignment="0" applyProtection="0"/>
    <xf numFmtId="0" fontId="73" fillId="9" borderId="0" applyNumberFormat="0" applyBorder="0" applyAlignment="0" applyProtection="0"/>
    <xf numFmtId="0" fontId="74" fillId="10" borderId="6" applyNumberFormat="0" applyAlignment="0" applyProtection="0"/>
    <xf numFmtId="0" fontId="83" fillId="10" borderId="1" applyNumberFormat="0" applyAlignment="0" applyProtection="0"/>
    <xf numFmtId="0" fontId="84" fillId="11" borderId="7" applyNumberFormat="0" applyAlignment="0" applyProtection="0"/>
    <xf numFmtId="0" fontId="70" fillId="3" borderId="0" applyNumberFormat="0" applyBorder="0" applyAlignment="0" applyProtection="0"/>
    <xf numFmtId="0" fontId="73" fillId="12" borderId="0" applyNumberFormat="0" applyBorder="0" applyAlignment="0" applyProtection="0"/>
    <xf numFmtId="0" fontId="82" fillId="0" borderId="8" applyNumberFormat="0" applyFill="0" applyAlignment="0" applyProtection="0"/>
    <xf numFmtId="0" fontId="71" fillId="0" borderId="9" applyNumberFormat="0" applyFill="0" applyAlignment="0" applyProtection="0"/>
    <xf numFmtId="0" fontId="85" fillId="2" borderId="0" applyNumberFormat="0" applyBorder="0" applyAlignment="0" applyProtection="0"/>
    <xf numFmtId="0" fontId="86" fillId="13" borderId="0" applyNumberFormat="0" applyBorder="0" applyAlignment="0" applyProtection="0"/>
    <xf numFmtId="0" fontId="70" fillId="14" borderId="0" applyNumberFormat="0" applyBorder="0" applyAlignment="0" applyProtection="0"/>
    <xf numFmtId="0" fontId="73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7" borderId="0" applyNumberFormat="0" applyBorder="0" applyAlignment="0" applyProtection="0"/>
    <xf numFmtId="0" fontId="73" fillId="18" borderId="0" applyNumberFormat="0" applyBorder="0" applyAlignment="0" applyProtection="0"/>
    <xf numFmtId="0" fontId="73" fillId="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3" fillId="20" borderId="0" applyNumberFormat="0" applyBorder="0" applyAlignment="0" applyProtection="0"/>
    <xf numFmtId="0" fontId="70" fillId="17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0" fillId="22" borderId="0" applyNumberFormat="0" applyBorder="0" applyAlignment="0" applyProtection="0"/>
    <xf numFmtId="0" fontId="73" fillId="23" borderId="0" applyNumberFormat="0" applyBorder="0" applyAlignment="0" applyProtection="0"/>
    <xf numFmtId="0" fontId="0" fillId="0" borderId="0">
      <alignment vertical="center"/>
      <protection/>
    </xf>
  </cellStyleXfs>
  <cellXfs count="1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2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vertical="center"/>
    </xf>
    <xf numFmtId="26" fontId="0" fillId="0" borderId="0" xfId="0" applyNumberFormat="1" applyAlignment="1">
      <alignment vertical="center"/>
    </xf>
    <xf numFmtId="182" fontId="0" fillId="0" borderId="0" xfId="0" applyNumberFormat="1" applyAlignment="1">
      <alignment horizontal="center" vertical="center"/>
    </xf>
    <xf numFmtId="25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6" fillId="24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4" borderId="0" xfId="0" applyFont="1" applyFill="1" applyAlignment="1" applyProtection="1">
      <alignment vertical="center"/>
      <protection locked="0"/>
    </xf>
    <xf numFmtId="0" fontId="6" fillId="24" borderId="0" xfId="0" applyFont="1" applyFill="1" applyAlignment="1">
      <alignment vertical="center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/>
      <protection/>
    </xf>
    <xf numFmtId="183" fontId="8" fillId="0" borderId="10" xfId="0" applyNumberFormat="1" applyFont="1" applyBorder="1" applyAlignment="1" applyProtection="1">
      <alignment horizontal="center" vertical="top" wrapText="1"/>
      <protection/>
    </xf>
    <xf numFmtId="0" fontId="8" fillId="24" borderId="11" xfId="0" applyFont="1" applyFill="1" applyBorder="1" applyAlignment="1" applyProtection="1">
      <alignment horizontal="center" vertical="center"/>
      <protection/>
    </xf>
    <xf numFmtId="183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shrinkToFit="1"/>
      <protection/>
    </xf>
    <xf numFmtId="183" fontId="8" fillId="0" borderId="18" xfId="0" applyNumberFormat="1" applyFont="1" applyBorder="1" applyAlignment="1" applyProtection="1">
      <alignment horizontal="center" vertical="top" wrapText="1"/>
      <protection/>
    </xf>
    <xf numFmtId="0" fontId="8" fillId="24" borderId="19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3" fontId="8" fillId="0" borderId="14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top" shrinkToFit="1"/>
      <protection/>
    </xf>
    <xf numFmtId="0" fontId="8" fillId="24" borderId="19" xfId="0" applyFont="1" applyFill="1" applyBorder="1" applyAlignment="1" applyProtection="1">
      <alignment horizontal="center" shrinkToFit="1"/>
      <protection/>
    </xf>
    <xf numFmtId="0" fontId="8" fillId="0" borderId="20" xfId="0" applyFont="1" applyBorder="1" applyAlignment="1" applyProtection="1">
      <alignment horizontal="left" vertical="top" shrinkToFit="1"/>
      <protection/>
    </xf>
    <xf numFmtId="0" fontId="8" fillId="0" borderId="21" xfId="0" applyFont="1" applyBorder="1" applyAlignment="1" applyProtection="1">
      <alignment horizontal="center" shrinkToFit="1"/>
      <protection/>
    </xf>
    <xf numFmtId="0" fontId="8" fillId="0" borderId="22" xfId="0" applyFont="1" applyBorder="1" applyAlignment="1" applyProtection="1">
      <alignment horizontal="center" vertical="top" shrinkToFit="1"/>
      <protection/>
    </xf>
    <xf numFmtId="0" fontId="8" fillId="24" borderId="23" xfId="0" applyFont="1" applyFill="1" applyBorder="1" applyAlignment="1" applyProtection="1">
      <alignment horizontal="center" shrinkToFit="1"/>
      <protection/>
    </xf>
    <xf numFmtId="0" fontId="8" fillId="0" borderId="20" xfId="0" applyFont="1" applyBorder="1" applyAlignment="1" applyProtection="1">
      <alignment horizontal="center" vertical="top" shrinkToFit="1"/>
      <protection/>
    </xf>
    <xf numFmtId="0" fontId="8" fillId="0" borderId="12" xfId="0" applyFont="1" applyBorder="1" applyAlignment="1" applyProtection="1">
      <alignment horizontal="center" vertical="top" shrinkToFit="1"/>
      <protection/>
    </xf>
    <xf numFmtId="0" fontId="8" fillId="0" borderId="13" xfId="0" applyFont="1" applyBorder="1" applyAlignment="1" applyProtection="1">
      <alignment horizontal="center" shrinkToFit="1"/>
      <protection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/>
    </xf>
    <xf numFmtId="0" fontId="8" fillId="24" borderId="11" xfId="0" applyFont="1" applyFill="1" applyBorder="1" applyAlignment="1" applyProtection="1">
      <alignment horizontal="center" vertical="center" shrinkToFit="1"/>
      <protection/>
    </xf>
    <xf numFmtId="0" fontId="8" fillId="24" borderId="11" xfId="0" applyFont="1" applyFill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8" fillId="24" borderId="19" xfId="0" applyFont="1" applyFill="1" applyBorder="1" applyAlignment="1" applyProtection="1">
      <alignment horizontal="center" vertical="center" shrinkToFit="1"/>
      <protection/>
    </xf>
    <xf numFmtId="0" fontId="8" fillId="24" borderId="19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vertical="center"/>
      <protection/>
    </xf>
    <xf numFmtId="0" fontId="8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0" fontId="8" fillId="24" borderId="11" xfId="0" applyFont="1" applyFill="1" applyBorder="1" applyAlignment="1" applyProtection="1">
      <alignment horizontal="center" vertical="top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8" fillId="24" borderId="11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 vertical="top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3" fillId="24" borderId="19" xfId="0" applyFont="1" applyFill="1" applyBorder="1" applyAlignment="1" applyProtection="1">
      <alignment horizontal="center" vertical="top"/>
      <protection/>
    </xf>
    <xf numFmtId="0" fontId="8" fillId="24" borderId="19" xfId="0" applyFont="1" applyFill="1" applyBorder="1" applyAlignment="1" applyProtection="1">
      <alignment horizontal="center" vertical="top"/>
      <protection/>
    </xf>
    <xf numFmtId="0" fontId="3" fillId="24" borderId="19" xfId="0" applyFont="1" applyFill="1" applyBorder="1" applyAlignment="1" applyProtection="1">
      <alignment horizontal="left" vertical="center"/>
      <protection/>
    </xf>
    <xf numFmtId="0" fontId="8" fillId="24" borderId="19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24" borderId="19" xfId="0" applyFont="1" applyFill="1" applyBorder="1" applyAlignment="1" applyProtection="1">
      <alignment shrinkToFit="1"/>
      <protection/>
    </xf>
    <xf numFmtId="0" fontId="12" fillId="24" borderId="19" xfId="0" applyFont="1" applyFill="1" applyBorder="1" applyAlignment="1" applyProtection="1">
      <alignment shrinkToFit="1"/>
      <protection/>
    </xf>
    <xf numFmtId="0" fontId="12" fillId="24" borderId="19" xfId="0" applyFont="1" applyFill="1" applyBorder="1" applyAlignment="1" applyProtection="1">
      <alignment horizontal="center" shrinkToFit="1"/>
      <protection/>
    </xf>
    <xf numFmtId="0" fontId="8" fillId="0" borderId="21" xfId="0" applyFont="1" applyBorder="1" applyAlignment="1" applyProtection="1">
      <alignment shrinkToFit="1"/>
      <protection/>
    </xf>
    <xf numFmtId="0" fontId="12" fillId="0" borderId="21" xfId="0" applyFont="1" applyBorder="1" applyAlignment="1" applyProtection="1">
      <alignment shrinkToFit="1"/>
      <protection/>
    </xf>
    <xf numFmtId="0" fontId="12" fillId="0" borderId="21" xfId="0" applyFont="1" applyBorder="1" applyAlignment="1" applyProtection="1">
      <alignment horizontal="center" shrinkToFit="1"/>
      <protection/>
    </xf>
    <xf numFmtId="0" fontId="8" fillId="24" borderId="23" xfId="0" applyFont="1" applyFill="1" applyBorder="1" applyAlignment="1" applyProtection="1">
      <alignment shrinkToFit="1"/>
      <protection/>
    </xf>
    <xf numFmtId="0" fontId="12" fillId="24" borderId="23" xfId="0" applyFont="1" applyFill="1" applyBorder="1" applyAlignment="1" applyProtection="1">
      <alignment shrinkToFit="1"/>
      <protection/>
    </xf>
    <xf numFmtId="0" fontId="12" fillId="24" borderId="23" xfId="0" applyFont="1" applyFill="1" applyBorder="1" applyAlignment="1" applyProtection="1">
      <alignment horizontal="center" shrinkToFit="1"/>
      <protection/>
    </xf>
    <xf numFmtId="0" fontId="8" fillId="24" borderId="0" xfId="0" applyFont="1" applyFill="1" applyBorder="1" applyAlignment="1" applyProtection="1">
      <alignment shrinkToFit="1"/>
      <protection/>
    </xf>
    <xf numFmtId="0" fontId="12" fillId="24" borderId="0" xfId="0" applyFont="1" applyFill="1" applyBorder="1" applyAlignment="1" applyProtection="1">
      <alignment shrinkToFit="1"/>
      <protection/>
    </xf>
    <xf numFmtId="0" fontId="8" fillId="0" borderId="13" xfId="0" applyFont="1" applyBorder="1" applyAlignment="1" applyProtection="1">
      <alignment shrinkToFit="1"/>
      <protection/>
    </xf>
    <xf numFmtId="0" fontId="12" fillId="0" borderId="13" xfId="0" applyFont="1" applyBorder="1" applyAlignment="1" applyProtection="1">
      <alignment shrinkToFit="1"/>
      <protection/>
    </xf>
    <xf numFmtId="0" fontId="12" fillId="0" borderId="13" xfId="0" applyFont="1" applyBorder="1" applyAlignment="1" applyProtection="1">
      <alignment horizontal="center" shrinkToFit="1"/>
      <protection/>
    </xf>
    <xf numFmtId="0" fontId="11" fillId="0" borderId="11" xfId="0" applyFont="1" applyBorder="1" applyAlignment="1" applyProtection="1">
      <alignment vertical="top"/>
      <protection/>
    </xf>
    <xf numFmtId="14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/>
      <protection/>
    </xf>
    <xf numFmtId="14" fontId="3" fillId="0" borderId="12" xfId="0" applyNumberFormat="1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8" fillId="24" borderId="11" xfId="0" applyNumberFormat="1" applyFont="1" applyFill="1" applyBorder="1" applyAlignment="1" applyProtection="1">
      <alignment horizontal="right" vertical="center"/>
      <protection/>
    </xf>
    <xf numFmtId="178" fontId="8" fillId="24" borderId="11" xfId="0" applyNumberFormat="1" applyFont="1" applyFill="1" applyBorder="1" applyAlignment="1" applyProtection="1">
      <alignment horizontal="center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center" vertical="center"/>
      <protection/>
    </xf>
    <xf numFmtId="178" fontId="8" fillId="24" borderId="19" xfId="0" applyNumberFormat="1" applyFont="1" applyFill="1" applyBorder="1" applyAlignment="1" applyProtection="1">
      <alignment horizontal="right" vertical="center"/>
      <protection/>
    </xf>
    <xf numFmtId="178" fontId="8" fillId="24" borderId="19" xfId="0" applyNumberFormat="1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14" fontId="8" fillId="0" borderId="1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178" fontId="8" fillId="0" borderId="24" xfId="0" applyNumberFormat="1" applyFont="1" applyBorder="1" applyAlignment="1" applyProtection="1">
      <alignment horizontal="left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24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24" borderId="28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2" fillId="24" borderId="28" xfId="0" applyFont="1" applyFill="1" applyBorder="1" applyAlignment="1" applyProtection="1">
      <alignment shrinkToFit="1"/>
      <protection/>
    </xf>
    <xf numFmtId="0" fontId="12" fillId="0" borderId="29" xfId="0" applyFont="1" applyBorder="1" applyAlignment="1" applyProtection="1">
      <alignment shrinkToFit="1"/>
      <protection/>
    </xf>
    <xf numFmtId="0" fontId="12" fillId="24" borderId="30" xfId="0" applyFont="1" applyFill="1" applyBorder="1" applyAlignment="1" applyProtection="1">
      <alignment shrinkToFit="1"/>
      <protection/>
    </xf>
    <xf numFmtId="0" fontId="12" fillId="24" borderId="26" xfId="0" applyFont="1" applyFill="1" applyBorder="1" applyAlignment="1" applyProtection="1">
      <alignment shrinkToFit="1"/>
      <protection/>
    </xf>
    <xf numFmtId="0" fontId="12" fillId="0" borderId="25" xfId="0" applyFont="1" applyBorder="1" applyAlignment="1" applyProtection="1">
      <alignment shrinkToFit="1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24" xfId="0" applyFont="1" applyBorder="1" applyAlignment="1" applyProtection="1">
      <alignment horizontal="left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 vertical="center"/>
    </xf>
    <xf numFmtId="0" fontId="19" fillId="0" borderId="0" xfId="0" applyNumberFormat="1" applyFont="1" applyFill="1" applyAlignment="1">
      <alignment horizontal="right" vertical="distributed"/>
    </xf>
    <xf numFmtId="0" fontId="19" fillId="0" borderId="0" xfId="0" applyNumberFormat="1" applyFont="1" applyFill="1" applyBorder="1" applyAlignment="1">
      <alignment vertical="distributed"/>
    </xf>
    <xf numFmtId="0" fontId="19" fillId="0" borderId="0" xfId="0" applyNumberFormat="1" applyFont="1" applyFill="1" applyBorder="1" applyAlignment="1">
      <alignment horizontal="distributed" vertical="distributed"/>
    </xf>
    <xf numFmtId="0" fontId="91" fillId="0" borderId="0" xfId="0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3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84" fontId="0" fillId="0" borderId="0" xfId="0" applyNumberForma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5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95" fillId="0" borderId="33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5" fillId="0" borderId="3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95" fillId="0" borderId="31" xfId="0" applyFont="1" applyFill="1" applyBorder="1" applyAlignment="1">
      <alignment horizontal="left" vertical="top" wrapText="1"/>
    </xf>
    <xf numFmtId="0" fontId="97" fillId="0" borderId="32" xfId="0" applyNumberFormat="1" applyFont="1" applyFill="1" applyBorder="1" applyAlignment="1">
      <alignment horizontal="center" vertical="top" wrapText="1"/>
    </xf>
    <xf numFmtId="0" fontId="97" fillId="0" borderId="15" xfId="0" applyNumberFormat="1" applyFont="1" applyFill="1" applyBorder="1" applyAlignment="1">
      <alignment horizontal="center" vertical="top" wrapText="1"/>
    </xf>
    <xf numFmtId="0" fontId="97" fillId="0" borderId="33" xfId="0" applyNumberFormat="1" applyFont="1" applyFill="1" applyBorder="1" applyAlignment="1">
      <alignment horizontal="center" vertical="top" wrapText="1"/>
    </xf>
    <xf numFmtId="0" fontId="95" fillId="0" borderId="25" xfId="0" applyFont="1" applyFill="1" applyBorder="1" applyAlignment="1">
      <alignment horizontal="center" vertical="top" wrapText="1"/>
    </xf>
    <xf numFmtId="184" fontId="98" fillId="0" borderId="35" xfId="0" applyNumberFormat="1" applyFont="1" applyFill="1" applyBorder="1" applyAlignment="1">
      <alignment horizontal="center" vertical="top" wrapText="1"/>
    </xf>
    <xf numFmtId="184" fontId="98" fillId="0" borderId="13" xfId="0" applyNumberFormat="1" applyFont="1" applyFill="1" applyBorder="1" applyAlignment="1">
      <alignment horizontal="center" vertical="top" wrapText="1"/>
    </xf>
    <xf numFmtId="0" fontId="95" fillId="0" borderId="32" xfId="0" applyFont="1" applyFill="1" applyBorder="1" applyAlignment="1">
      <alignment horizontal="right" vertical="top" wrapText="1"/>
    </xf>
    <xf numFmtId="185" fontId="95" fillId="0" borderId="15" xfId="0" applyNumberFormat="1" applyFont="1" applyFill="1" applyBorder="1" applyAlignment="1">
      <alignment horizontal="left" vertical="top" wrapText="1"/>
    </xf>
    <xf numFmtId="185" fontId="95" fillId="0" borderId="33" xfId="0" applyNumberFormat="1" applyFont="1" applyFill="1" applyBorder="1" applyAlignment="1">
      <alignment horizontal="left" vertical="top" wrapText="1"/>
    </xf>
    <xf numFmtId="0" fontId="95" fillId="0" borderId="11" xfId="0" applyNumberFormat="1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vertical="top" wrapText="1"/>
    </xf>
    <xf numFmtId="0" fontId="95" fillId="0" borderId="31" xfId="0" applyFont="1" applyFill="1" applyBorder="1" applyAlignment="1">
      <alignment vertical="top" wrapText="1"/>
    </xf>
    <xf numFmtId="0" fontId="95" fillId="0" borderId="10" xfId="0" applyFont="1" applyFill="1" applyBorder="1" applyAlignment="1">
      <alignment horizontal="center" vertical="top" wrapText="1"/>
    </xf>
    <xf numFmtId="184" fontId="3" fillId="0" borderId="32" xfId="0" applyNumberFormat="1" applyFont="1" applyFill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top" wrapText="1"/>
    </xf>
    <xf numFmtId="184" fontId="3" fillId="0" borderId="33" xfId="0" applyNumberFormat="1" applyFont="1" applyFill="1" applyBorder="1" applyAlignment="1">
      <alignment horizontal="center" vertical="top" wrapText="1"/>
    </xf>
    <xf numFmtId="0" fontId="95" fillId="0" borderId="0" xfId="0" applyNumberFormat="1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vertical="top" wrapText="1"/>
    </xf>
    <xf numFmtId="0" fontId="95" fillId="0" borderId="32" xfId="0" applyFont="1" applyFill="1" applyBorder="1" applyAlignment="1">
      <alignment vertical="top" wrapText="1"/>
    </xf>
    <xf numFmtId="0" fontId="95" fillId="0" borderId="14" xfId="0" applyFont="1" applyFill="1" applyBorder="1" applyAlignment="1">
      <alignment vertical="top" wrapText="1"/>
    </xf>
    <xf numFmtId="0" fontId="95" fillId="0" borderId="36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vertical="top" wrapText="1"/>
    </xf>
    <xf numFmtId="0" fontId="0" fillId="0" borderId="3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5" fillId="0" borderId="25" xfId="0" applyFont="1" applyFill="1" applyBorder="1" applyAlignment="1">
      <alignment vertical="top" wrapText="1"/>
    </xf>
    <xf numFmtId="0" fontId="95" fillId="0" borderId="12" xfId="0" applyFont="1" applyFill="1" applyBorder="1" applyAlignment="1">
      <alignment horizontal="left" vertical="top" wrapText="1"/>
    </xf>
    <xf numFmtId="0" fontId="95" fillId="0" borderId="13" xfId="0" applyFont="1" applyFill="1" applyBorder="1" applyAlignment="1">
      <alignment horizontal="left" vertical="top" wrapText="1"/>
    </xf>
    <xf numFmtId="0" fontId="95" fillId="0" borderId="32" xfId="0" applyFont="1" applyFill="1" applyBorder="1" applyAlignment="1">
      <alignment horizontal="left" vertical="top" wrapText="1"/>
    </xf>
    <xf numFmtId="0" fontId="95" fillId="0" borderId="15" xfId="0" applyFont="1" applyFill="1" applyBorder="1" applyAlignment="1">
      <alignment horizontal="left" vertical="top" wrapText="1"/>
    </xf>
    <xf numFmtId="0" fontId="95" fillId="0" borderId="33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left" vertical="top" wrapText="1"/>
    </xf>
    <xf numFmtId="0" fontId="95" fillId="0" borderId="10" xfId="0" applyFont="1" applyFill="1" applyBorder="1" applyAlignment="1">
      <alignment horizontal="left" vertical="top" wrapText="1"/>
    </xf>
    <xf numFmtId="0" fontId="95" fillId="0" borderId="11" xfId="0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0" fontId="29" fillId="0" borderId="12" xfId="0" applyNumberFormat="1" applyFont="1" applyFill="1" applyBorder="1" applyAlignment="1">
      <alignment horizontal="left" vertical="top" wrapText="1"/>
    </xf>
    <xf numFmtId="0" fontId="29" fillId="0" borderId="13" xfId="0" applyNumberFormat="1" applyFont="1" applyFill="1" applyBorder="1" applyAlignment="1">
      <alignment horizontal="left" vertical="top" wrapText="1"/>
    </xf>
    <xf numFmtId="0" fontId="95" fillId="0" borderId="10" xfId="0" applyFont="1" applyFill="1" applyBorder="1" applyAlignment="1">
      <alignment vertical="top" wrapText="1"/>
    </xf>
    <xf numFmtId="0" fontId="95" fillId="0" borderId="11" xfId="0" applyFont="1" applyFill="1" applyBorder="1" applyAlignment="1">
      <alignment vertical="top" wrapText="1"/>
    </xf>
    <xf numFmtId="0" fontId="95" fillId="0" borderId="0" xfId="0" applyNumberFormat="1" applyFont="1" applyFill="1" applyBorder="1" applyAlignment="1" applyProtection="1">
      <alignment vertical="top" wrapText="1"/>
      <protection locked="0"/>
    </xf>
    <xf numFmtId="0" fontId="95" fillId="0" borderId="0" xfId="0" applyNumberFormat="1" applyFont="1" applyFill="1" applyBorder="1" applyAlignment="1">
      <alignment horizontal="left" vertical="top" wrapText="1"/>
    </xf>
    <xf numFmtId="184" fontId="95" fillId="0" borderId="26" xfId="0" applyNumberFormat="1" applyFont="1" applyFill="1" applyBorder="1" applyAlignment="1">
      <alignment vertical="top" wrapText="1"/>
    </xf>
    <xf numFmtId="0" fontId="95" fillId="0" borderId="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vertical="center"/>
    </xf>
    <xf numFmtId="184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95" fillId="0" borderId="12" xfId="0" applyFont="1" applyFill="1" applyBorder="1" applyAlignment="1">
      <alignment vertical="top" wrapText="1"/>
    </xf>
    <xf numFmtId="0" fontId="95" fillId="0" borderId="13" xfId="0" applyFont="1" applyFill="1" applyBorder="1" applyAlignment="1">
      <alignment vertical="top" wrapText="1"/>
    </xf>
    <xf numFmtId="0" fontId="95" fillId="0" borderId="0" xfId="0" applyFont="1" applyFill="1" applyBorder="1" applyAlignment="1">
      <alignment horizontal="center" vertical="top" wrapText="1"/>
    </xf>
    <xf numFmtId="184" fontId="98" fillId="0" borderId="25" xfId="0" applyNumberFormat="1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left" vertical="center"/>
    </xf>
    <xf numFmtId="0" fontId="95" fillId="0" borderId="25" xfId="0" applyFont="1" applyFill="1" applyBorder="1" applyAlignment="1">
      <alignment horizontal="left" vertical="top" wrapText="1"/>
    </xf>
    <xf numFmtId="0" fontId="95" fillId="0" borderId="26" xfId="0" applyFont="1" applyFill="1" applyBorder="1" applyAlignment="1">
      <alignment horizontal="left" vertical="top" wrapText="1"/>
    </xf>
    <xf numFmtId="0" fontId="29" fillId="0" borderId="24" xfId="0" applyNumberFormat="1" applyFont="1" applyFill="1" applyBorder="1" applyAlignment="1">
      <alignment horizontal="left" vertical="top" wrapText="1"/>
    </xf>
    <xf numFmtId="0" fontId="29" fillId="0" borderId="25" xfId="0" applyNumberFormat="1" applyFont="1" applyFill="1" applyBorder="1" applyAlignment="1">
      <alignment horizontal="left" vertical="top" wrapText="1"/>
    </xf>
    <xf numFmtId="0" fontId="95" fillId="0" borderId="26" xfId="0" applyNumberFormat="1" applyFont="1" applyFill="1" applyBorder="1" applyAlignment="1">
      <alignment horizontal="center" wrapText="1"/>
    </xf>
    <xf numFmtId="0" fontId="30" fillId="0" borderId="0" xfId="0" applyFont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right" vertical="center"/>
      <protection/>
    </xf>
    <xf numFmtId="4" fontId="33" fillId="0" borderId="0" xfId="0" applyNumberFormat="1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14" fontId="32" fillId="0" borderId="0" xfId="0" applyNumberFormat="1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/>
      <protection/>
    </xf>
    <xf numFmtId="14" fontId="16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 shrinkToFit="1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6" fillId="0" borderId="43" xfId="0" applyNumberFormat="1" applyFont="1" applyBorder="1" applyAlignment="1" applyProtection="1">
      <alignment horizontal="center" vertical="center"/>
      <protection/>
    </xf>
    <xf numFmtId="4" fontId="16" fillId="0" borderId="43" xfId="0" applyNumberFormat="1" applyFont="1" applyBorder="1" applyAlignment="1" applyProtection="1">
      <alignment horizontal="center" vertical="center"/>
      <protection/>
    </xf>
    <xf numFmtId="186" fontId="0" fillId="0" borderId="43" xfId="0" applyNumberFormat="1" applyFont="1" applyBorder="1" applyAlignment="1" applyProtection="1">
      <alignment vertical="center"/>
      <protection/>
    </xf>
    <xf numFmtId="4" fontId="16" fillId="0" borderId="44" xfId="0" applyNumberFormat="1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6" fillId="0" borderId="46" xfId="0" applyNumberFormat="1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4" fontId="16" fillId="0" borderId="46" xfId="0" applyNumberFormat="1" applyFont="1" applyBorder="1" applyAlignment="1" applyProtection="1">
      <alignment horizontal="center" vertical="center"/>
      <protection/>
    </xf>
    <xf numFmtId="186" fontId="16" fillId="0" borderId="46" xfId="0" applyNumberFormat="1" applyFont="1" applyBorder="1" applyAlignment="1" applyProtection="1">
      <alignment vertical="center"/>
      <protection/>
    </xf>
    <xf numFmtId="4" fontId="16" fillId="0" borderId="47" xfId="0" applyNumberFormat="1" applyFont="1" applyBorder="1" applyAlignment="1" applyProtection="1">
      <alignment horizontal="center" vertical="center"/>
      <protection/>
    </xf>
    <xf numFmtId="4" fontId="16" fillId="0" borderId="17" xfId="0" applyNumberFormat="1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4" fontId="16" fillId="0" borderId="19" xfId="0" applyNumberFormat="1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49" xfId="0" applyNumberFormat="1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4" fontId="16" fillId="0" borderId="49" xfId="0" applyNumberFormat="1" applyFont="1" applyBorder="1" applyAlignment="1" applyProtection="1">
      <alignment horizontal="center" vertical="center"/>
      <protection/>
    </xf>
    <xf numFmtId="186" fontId="16" fillId="0" borderId="49" xfId="0" applyNumberFormat="1" applyFont="1" applyBorder="1" applyAlignment="1" applyProtection="1">
      <alignment vertical="center"/>
      <protection/>
    </xf>
    <xf numFmtId="4" fontId="16" fillId="0" borderId="50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6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7" fontId="1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6" fontId="16" fillId="0" borderId="0" xfId="0" applyNumberFormat="1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188" fontId="36" fillId="0" borderId="0" xfId="0" applyNumberFormat="1" applyFont="1" applyBorder="1" applyAlignment="1" applyProtection="1">
      <alignment horizontal="center" vertical="center"/>
      <protection/>
    </xf>
    <xf numFmtId="189" fontId="36" fillId="0" borderId="0" xfId="0" applyNumberFormat="1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89" fontId="38" fillId="0" borderId="0" xfId="0" applyNumberFormat="1" applyFont="1" applyBorder="1" applyAlignment="1" applyProtection="1">
      <alignment horizontal="right" vertical="center"/>
      <protection/>
    </xf>
    <xf numFmtId="190" fontId="38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shrinkToFit="1"/>
      <protection/>
    </xf>
    <xf numFmtId="14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49" fontId="39" fillId="0" borderId="0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78" fontId="0" fillId="0" borderId="24" xfId="0" applyNumberFormat="1" applyBorder="1" applyAlignment="1" applyProtection="1">
      <alignment horizontal="center" vertical="center"/>
      <protection/>
    </xf>
    <xf numFmtId="187" fontId="0" fillId="0" borderId="11" xfId="0" applyNumberForma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78" fontId="0" fillId="0" borderId="27" xfId="0" applyNumberFormat="1" applyBorder="1" applyAlignment="1" applyProtection="1">
      <alignment horizontal="center" vertical="center"/>
      <protection/>
    </xf>
    <xf numFmtId="187" fontId="0" fillId="0" borderId="17" xfId="0" applyNumberFormat="1" applyBorder="1" applyAlignment="1" applyProtection="1">
      <alignment horizontal="right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28" xfId="0" applyNumberForma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178" fontId="0" fillId="0" borderId="28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78" fontId="0" fillId="0" borderId="55" xfId="0" applyNumberFormat="1" applyBorder="1" applyAlignment="1" applyProtection="1">
      <alignment horizontal="center" vertical="center"/>
      <protection/>
    </xf>
    <xf numFmtId="178" fontId="0" fillId="0" borderId="54" xfId="0" applyNumberFormat="1" applyBorder="1" applyAlignment="1" applyProtection="1">
      <alignment horizontal="center" vertical="center"/>
      <protection/>
    </xf>
    <xf numFmtId="187" fontId="0" fillId="0" borderId="19" xfId="0" applyNumberFormat="1" applyFon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center" vertical="center"/>
      <protection/>
    </xf>
    <xf numFmtId="187" fontId="0" fillId="0" borderId="18" xfId="0" applyNumberFormat="1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78" fontId="0" fillId="0" borderId="34" xfId="0" applyNumberFormat="1" applyBorder="1" applyAlignment="1" applyProtection="1">
      <alignment horizontal="center" vertical="center"/>
      <protection/>
    </xf>
    <xf numFmtId="187" fontId="0" fillId="0" borderId="12" xfId="0" applyNumberFormat="1" applyBorder="1" applyAlignment="1" applyProtection="1">
      <alignment horizontal="center" vertical="center"/>
      <protection/>
    </xf>
    <xf numFmtId="0" fontId="38" fillId="0" borderId="56" xfId="0" applyFont="1" applyBorder="1" applyAlignment="1" applyProtection="1">
      <alignment horizontal="center" vertical="center"/>
      <protection/>
    </xf>
    <xf numFmtId="0" fontId="38" fillId="0" borderId="57" xfId="0" applyFont="1" applyBorder="1" applyAlignment="1" applyProtection="1">
      <alignment horizontal="center" vertical="center"/>
      <protection/>
    </xf>
    <xf numFmtId="190" fontId="38" fillId="0" borderId="58" xfId="0" applyNumberFormat="1" applyFont="1" applyBorder="1" applyAlignment="1" applyProtection="1">
      <alignment horizontal="left" vertical="center"/>
      <protection/>
    </xf>
    <xf numFmtId="190" fontId="38" fillId="0" borderId="56" xfId="0" applyNumberFormat="1" applyFont="1" applyBorder="1" applyAlignment="1" applyProtection="1">
      <alignment horizontal="left" vertical="center"/>
      <protection/>
    </xf>
    <xf numFmtId="190" fontId="38" fillId="0" borderId="56" xfId="0" applyNumberFormat="1" applyFont="1" applyBorder="1" applyAlignment="1" applyProtection="1">
      <alignment horizontal="center" vertical="center"/>
      <protection/>
    </xf>
    <xf numFmtId="0" fontId="38" fillId="0" borderId="57" xfId="0" applyNumberFormat="1" applyFont="1" applyBorder="1" applyAlignment="1" applyProtection="1">
      <alignment horizontal="right" vertical="center"/>
      <protection/>
    </xf>
    <xf numFmtId="0" fontId="38" fillId="0" borderId="56" xfId="0" applyNumberFormat="1" applyFont="1" applyBorder="1" applyAlignment="1" applyProtection="1">
      <alignment horizontal="right" vertical="center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left" vertical="center"/>
      <protection/>
    </xf>
    <xf numFmtId="4" fontId="0" fillId="0" borderId="17" xfId="0" applyNumberFormat="1" applyBorder="1" applyAlignment="1" applyProtection="1">
      <alignment horizontal="left" vertical="center"/>
      <protection/>
    </xf>
    <xf numFmtId="4" fontId="0" fillId="0" borderId="19" xfId="0" applyNumberFormat="1" applyBorder="1" applyAlignment="1" applyProtection="1">
      <alignment horizontal="left" vertical="center"/>
      <protection/>
    </xf>
    <xf numFmtId="178" fontId="0" fillId="0" borderId="19" xfId="0" applyNumberFormat="1" applyBorder="1" applyAlignment="1" applyProtection="1">
      <alignment horizontal="left" vertical="center"/>
      <protection/>
    </xf>
    <xf numFmtId="178" fontId="0" fillId="0" borderId="13" xfId="0" applyNumberFormat="1" applyBorder="1" applyAlignment="1" applyProtection="1">
      <alignment horizontal="left" vertical="center"/>
      <protection/>
    </xf>
    <xf numFmtId="189" fontId="38" fillId="0" borderId="56" xfId="0" applyNumberFormat="1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center" vertical="top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 wrapText="1"/>
      <protection/>
    </xf>
    <xf numFmtId="14" fontId="16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right"/>
      <protection/>
    </xf>
    <xf numFmtId="0" fontId="14" fillId="0" borderId="15" xfId="0" applyFont="1" applyBorder="1" applyAlignment="1" applyProtection="1">
      <alignment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horizontal="left" vertical="center"/>
      <protection/>
    </xf>
    <xf numFmtId="0" fontId="9" fillId="0" borderId="13" xfId="0" applyNumberFormat="1" applyFont="1" applyBorder="1" applyAlignment="1" applyProtection="1">
      <alignment horizontal="left" vertical="center"/>
      <protection/>
    </xf>
    <xf numFmtId="0" fontId="42" fillId="0" borderId="15" xfId="0" applyFont="1" applyBorder="1" applyAlignment="1" applyProtection="1">
      <alignment vertical="center" wrapText="1" shrinkToFi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vertical="top"/>
      <protection/>
    </xf>
    <xf numFmtId="0" fontId="9" fillId="0" borderId="37" xfId="0" applyFont="1" applyBorder="1" applyAlignment="1" applyProtection="1">
      <alignment vertical="top"/>
      <protection/>
    </xf>
    <xf numFmtId="0" fontId="16" fillId="0" borderId="37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9" fillId="0" borderId="61" xfId="0" applyFont="1" applyBorder="1" applyAlignment="1" applyProtection="1">
      <alignment horizontal="center" vertical="top"/>
      <protection/>
    </xf>
    <xf numFmtId="0" fontId="9" fillId="0" borderId="60" xfId="0" applyFont="1" applyBorder="1" applyAlignment="1" applyProtection="1">
      <alignment horizontal="center" vertical="top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11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6" fillId="0" borderId="36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/>
    </xf>
    <xf numFmtId="0" fontId="16" fillId="0" borderId="54" xfId="0" applyNumberFormat="1" applyFont="1" applyBorder="1" applyAlignment="1" applyProtection="1">
      <alignment horizontal="center" vertical="center"/>
      <protection/>
    </xf>
    <xf numFmtId="0" fontId="16" fillId="0" borderId="16" xfId="0" applyNumberFormat="1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19" xfId="0" applyNumberFormat="1" applyFont="1" applyBorder="1" applyAlignment="1" applyProtection="1">
      <alignment horizontal="center" vertical="center"/>
      <protection/>
    </xf>
    <xf numFmtId="0" fontId="16" fillId="0" borderId="55" xfId="0" applyNumberFormat="1" applyFont="1" applyBorder="1" applyAlignment="1" applyProtection="1">
      <alignment horizontal="center" vertical="center"/>
      <protection/>
    </xf>
    <xf numFmtId="0" fontId="16" fillId="0" borderId="18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6" fillId="0" borderId="34" xfId="0" applyNumberFormat="1" applyFont="1" applyBorder="1" applyAlignment="1" applyProtection="1">
      <alignment horizontal="center" vertical="center"/>
      <protection/>
    </xf>
    <xf numFmtId="0" fontId="16" fillId="0" borderId="14" xfId="0" applyNumberFormat="1" applyFont="1" applyBorder="1" applyAlignment="1" applyProtection="1">
      <alignment horizontal="center" vertical="center"/>
      <protection/>
    </xf>
    <xf numFmtId="0" fontId="38" fillId="0" borderId="56" xfId="0" applyFont="1" applyBorder="1" applyAlignment="1" applyProtection="1">
      <alignment horizontal="right" vertical="center" wrapText="1"/>
      <protection/>
    </xf>
    <xf numFmtId="0" fontId="36" fillId="0" borderId="60" xfId="0" applyFont="1" applyBorder="1" applyAlignment="1" applyProtection="1">
      <alignment horizontal="right" vertical="center"/>
      <protection/>
    </xf>
    <xf numFmtId="0" fontId="36" fillId="0" borderId="58" xfId="0" applyNumberFormat="1" applyFont="1" applyBorder="1" applyAlignment="1" applyProtection="1">
      <alignment horizontal="center" vertical="center"/>
      <protection/>
    </xf>
    <xf numFmtId="0" fontId="16" fillId="0" borderId="58" xfId="0" applyNumberFormat="1" applyFont="1" applyBorder="1" applyAlignment="1" applyProtection="1">
      <alignment horizontal="center" vertical="center"/>
      <protection/>
    </xf>
    <xf numFmtId="0" fontId="16" fillId="0" borderId="57" xfId="0" applyNumberFormat="1" applyFont="1" applyBorder="1" applyAlignment="1" applyProtection="1">
      <alignment horizontal="center" vertical="center"/>
      <protection/>
    </xf>
    <xf numFmtId="0" fontId="36" fillId="0" borderId="57" xfId="0" applyNumberFormat="1" applyFont="1" applyBorder="1" applyAlignment="1" applyProtection="1">
      <alignment horizontal="center" vertical="center"/>
      <protection/>
    </xf>
    <xf numFmtId="0" fontId="36" fillId="0" borderId="56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vertical="center"/>
      <protection/>
    </xf>
    <xf numFmtId="191" fontId="16" fillId="0" borderId="34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shrinkToFit="1"/>
      <protection/>
    </xf>
    <xf numFmtId="0" fontId="12" fillId="0" borderId="11" xfId="0" applyFont="1" applyBorder="1" applyAlignment="1" applyProtection="1">
      <alignment horizontal="left" shrinkToFit="1"/>
      <protection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/>
    </xf>
    <xf numFmtId="0" fontId="11" fillId="0" borderId="14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 horizontal="center" vertical="top"/>
      <protection/>
    </xf>
    <xf numFmtId="0" fontId="11" fillId="0" borderId="13" xfId="0" applyFont="1" applyBorder="1" applyAlignment="1" applyProtection="1">
      <alignment horizontal="center" vertical="top"/>
      <protection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top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top"/>
      <protection locked="0"/>
    </xf>
    <xf numFmtId="192" fontId="8" fillId="0" borderId="0" xfId="0" applyNumberFormat="1" applyFont="1" applyBorder="1" applyAlignment="1" applyProtection="1">
      <alignment horizontal="lef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2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vertical="center"/>
      <protection/>
    </xf>
    <xf numFmtId="187" fontId="8" fillId="0" borderId="11" xfId="0" applyNumberFormat="1" applyFont="1" applyBorder="1" applyAlignment="1" applyProtection="1">
      <alignment horizontal="left"/>
      <protection/>
    </xf>
    <xf numFmtId="187" fontId="8" fillId="0" borderId="24" xfId="0" applyNumberFormat="1" applyFont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vertical="top"/>
      <protection locked="0"/>
    </xf>
    <xf numFmtId="0" fontId="11" fillId="0" borderId="26" xfId="0" applyFont="1" applyBorder="1" applyAlignment="1" applyProtection="1">
      <alignment horizontal="center" vertical="top"/>
      <protection/>
    </xf>
    <xf numFmtId="0" fontId="11" fillId="0" borderId="26" xfId="0" applyFont="1" applyBorder="1" applyAlignment="1" applyProtection="1">
      <alignment horizontal="center" vertical="top"/>
      <protection locked="0"/>
    </xf>
    <xf numFmtId="192" fontId="8" fillId="0" borderId="26" xfId="0" applyNumberFormat="1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center" vertical="top"/>
      <protection/>
    </xf>
    <xf numFmtId="0" fontId="0" fillId="0" borderId="0" xfId="63" applyFont="1">
      <alignment vertical="center"/>
      <protection/>
    </xf>
    <xf numFmtId="0" fontId="7" fillId="0" borderId="0" xfId="63" applyFont="1" applyAlignment="1" applyProtection="1">
      <alignment horizontal="center"/>
      <protection/>
    </xf>
    <xf numFmtId="0" fontId="6" fillId="0" borderId="0" xfId="63" applyFont="1" applyProtection="1">
      <alignment vertical="center"/>
      <protection/>
    </xf>
    <xf numFmtId="0" fontId="6" fillId="0" borderId="13" xfId="63" applyFont="1" applyBorder="1" applyAlignment="1" applyProtection="1">
      <alignment horizontal="left" vertical="center"/>
      <protection/>
    </xf>
    <xf numFmtId="0" fontId="6" fillId="0" borderId="10" xfId="63" applyFont="1" applyBorder="1" applyAlignment="1" applyProtection="1">
      <alignment horizontal="left" vertical="center"/>
      <protection/>
    </xf>
    <xf numFmtId="0" fontId="6" fillId="0" borderId="11" xfId="63" applyFont="1" applyBorder="1" applyAlignment="1" applyProtection="1">
      <alignment horizontal="left" vertical="center"/>
      <protection/>
    </xf>
    <xf numFmtId="0" fontId="8" fillId="0" borderId="11" xfId="63" applyFont="1" applyBorder="1" applyAlignment="1" applyProtection="1">
      <alignment horizontal="left" vertical="center"/>
      <protection/>
    </xf>
    <xf numFmtId="0" fontId="3" fillId="0" borderId="12" xfId="63" applyFont="1" applyBorder="1" applyAlignment="1" applyProtection="1">
      <alignment horizontal="left" vertical="center"/>
      <protection/>
    </xf>
    <xf numFmtId="0" fontId="3" fillId="0" borderId="13" xfId="63" applyFont="1" applyBorder="1" applyAlignment="1" applyProtection="1">
      <alignment horizontal="left" vertical="center"/>
      <protection/>
    </xf>
    <xf numFmtId="0" fontId="8" fillId="0" borderId="11" xfId="63" applyFont="1" applyBorder="1" applyAlignment="1" applyProtection="1">
      <alignment horizontal="left" vertical="center" wrapText="1"/>
      <protection/>
    </xf>
    <xf numFmtId="0" fontId="0" fillId="0" borderId="12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6" fillId="0" borderId="10" xfId="63" applyFont="1" applyBorder="1" applyAlignment="1" applyProtection="1">
      <alignment vertical="center"/>
      <protection/>
    </xf>
    <xf numFmtId="0" fontId="9" fillId="0" borderId="11" xfId="63" applyFont="1" applyBorder="1" applyAlignment="1" applyProtection="1">
      <alignment vertical="center"/>
      <protection/>
    </xf>
    <xf numFmtId="0" fontId="8" fillId="0" borderId="11" xfId="63" applyFont="1" applyBorder="1" applyAlignment="1" applyProtection="1">
      <alignment horizontal="center" vertical="center"/>
      <protection/>
    </xf>
    <xf numFmtId="0" fontId="3" fillId="0" borderId="12" xfId="63" applyNumberFormat="1" applyFont="1" applyBorder="1" applyAlignment="1" applyProtection="1">
      <alignment horizontal="left" vertical="center"/>
      <protection/>
    </xf>
    <xf numFmtId="0" fontId="3" fillId="0" borderId="13" xfId="63" applyNumberFormat="1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left"/>
      <protection/>
    </xf>
    <xf numFmtId="0" fontId="6" fillId="0" borderId="11" xfId="63" applyFont="1" applyBorder="1" applyAlignment="1" applyProtection="1">
      <alignment horizontal="left"/>
      <protection/>
    </xf>
    <xf numFmtId="0" fontId="18" fillId="0" borderId="11" xfId="63" applyFont="1" applyBorder="1" applyAlignment="1" applyProtection="1">
      <alignment horizontal="left" vertical="top" wrapText="1"/>
      <protection/>
    </xf>
    <xf numFmtId="0" fontId="11" fillId="0" borderId="11" xfId="63" applyFont="1" applyBorder="1" applyAlignment="1">
      <alignment vertical="top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0" fontId="11" fillId="0" borderId="0" xfId="63" applyFont="1" applyAlignment="1">
      <alignment vertical="top" wrapText="1"/>
      <protection/>
    </xf>
    <xf numFmtId="0" fontId="10" fillId="0" borderId="12" xfId="63" applyFont="1" applyBorder="1" applyAlignment="1" applyProtection="1">
      <alignment vertical="center" wrapText="1"/>
      <protection/>
    </xf>
    <xf numFmtId="0" fontId="10" fillId="0" borderId="13" xfId="63" applyFont="1" applyBorder="1" applyAlignment="1" applyProtection="1">
      <alignment vertical="center" wrapText="1"/>
      <protection/>
    </xf>
    <xf numFmtId="0" fontId="11" fillId="0" borderId="13" xfId="63" applyFont="1" applyBorder="1" applyAlignment="1">
      <alignment vertical="top" wrapText="1"/>
      <protection/>
    </xf>
    <xf numFmtId="0" fontId="6" fillId="0" borderId="10" xfId="63" applyFont="1" applyBorder="1" applyProtection="1">
      <alignment vertical="center"/>
      <protection/>
    </xf>
    <xf numFmtId="0" fontId="6" fillId="0" borderId="15" xfId="63" applyFont="1" applyBorder="1" applyAlignment="1" applyProtection="1">
      <alignment horizontal="center"/>
      <protection/>
    </xf>
    <xf numFmtId="183" fontId="8" fillId="0" borderId="10" xfId="63" applyNumberFormat="1" applyFont="1" applyBorder="1" applyAlignment="1" applyProtection="1">
      <alignment horizontal="center" vertical="center" wrapText="1"/>
      <protection/>
    </xf>
    <xf numFmtId="187" fontId="15" fillId="0" borderId="11" xfId="63" applyNumberFormat="1" applyFont="1" applyBorder="1" applyAlignment="1" applyProtection="1">
      <alignment horizontal="left" vertical="top"/>
      <protection/>
    </xf>
    <xf numFmtId="187" fontId="0" fillId="0" borderId="11" xfId="63" applyNumberFormat="1" applyFont="1" applyBorder="1" applyAlignment="1">
      <alignment vertical="center"/>
      <protection/>
    </xf>
    <xf numFmtId="183" fontId="8" fillId="0" borderId="14" xfId="63" applyNumberFormat="1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0" fillId="0" borderId="0" xfId="63" applyFont="1" applyBorder="1" applyAlignment="1">
      <alignment vertical="center"/>
      <protection/>
    </xf>
    <xf numFmtId="183" fontId="8" fillId="0" borderId="62" xfId="63" applyNumberFormat="1" applyFont="1" applyBorder="1" applyAlignment="1" applyProtection="1">
      <alignment horizontal="center" vertical="center" wrapText="1"/>
      <protection/>
    </xf>
    <xf numFmtId="0" fontId="8" fillId="0" borderId="63" xfId="63" applyFont="1" applyBorder="1" applyAlignment="1" applyProtection="1">
      <alignment horizontal="left" vertical="center"/>
      <protection/>
    </xf>
    <xf numFmtId="183" fontId="8" fillId="0" borderId="64" xfId="63" applyNumberFormat="1" applyFont="1" applyBorder="1" applyAlignment="1" applyProtection="1">
      <alignment horizontal="center" vertical="top" wrapText="1"/>
      <protection/>
    </xf>
    <xf numFmtId="183" fontId="8" fillId="0" borderId="14" xfId="63" applyNumberFormat="1" applyFont="1" applyBorder="1" applyAlignment="1" applyProtection="1">
      <alignment horizontal="center" vertical="top" wrapText="1"/>
      <protection/>
    </xf>
    <xf numFmtId="183" fontId="8" fillId="0" borderId="62" xfId="63" applyNumberFormat="1" applyFont="1" applyBorder="1" applyAlignment="1" applyProtection="1">
      <alignment horizontal="center" vertical="top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8" fillId="0" borderId="63" xfId="63" applyFont="1" applyBorder="1" applyAlignment="1" applyProtection="1">
      <alignment horizontal="left" vertical="top" shrinkToFit="1"/>
      <protection/>
    </xf>
    <xf numFmtId="0" fontId="12" fillId="0" borderId="10" xfId="63" applyFont="1" applyBorder="1" applyAlignment="1" applyProtection="1">
      <alignment horizontal="left" shrinkToFit="1"/>
      <protection/>
    </xf>
    <xf numFmtId="0" fontId="12" fillId="0" borderId="11" xfId="63" applyFont="1" applyBorder="1" applyAlignment="1" applyProtection="1">
      <alignment horizontal="left" shrinkToFit="1"/>
      <protection/>
    </xf>
    <xf numFmtId="0" fontId="6" fillId="0" borderId="11" xfId="63" applyFont="1" applyBorder="1" applyAlignment="1" applyProtection="1">
      <alignment/>
      <protection/>
    </xf>
    <xf numFmtId="0" fontId="11" fillId="0" borderId="14" xfId="63" applyFont="1" applyBorder="1" applyAlignment="1" applyProtection="1">
      <alignment vertical="top"/>
      <protection locked="0"/>
    </xf>
    <xf numFmtId="0" fontId="11" fillId="0" borderId="0" xfId="63" applyFont="1" applyBorder="1" applyAlignment="1" applyProtection="1">
      <alignment vertical="top"/>
      <protection locked="0"/>
    </xf>
    <xf numFmtId="0" fontId="11" fillId="0" borderId="14" xfId="63" applyFont="1" applyBorder="1" applyAlignment="1" applyProtection="1">
      <alignment vertical="top"/>
      <protection/>
    </xf>
    <xf numFmtId="0" fontId="39" fillId="0" borderId="0" xfId="63" applyFont="1" applyBorder="1" applyAlignment="1" applyProtection="1">
      <alignment horizontal="center" vertical="top"/>
      <protection/>
    </xf>
    <xf numFmtId="0" fontId="14" fillId="0" borderId="0" xfId="63" applyFont="1" applyBorder="1" applyAlignment="1" applyProtection="1">
      <alignment horizontal="center" vertical="top"/>
      <protection/>
    </xf>
    <xf numFmtId="0" fontId="14" fillId="0" borderId="0" xfId="63" applyFont="1" applyFill="1" applyBorder="1" applyAlignment="1" applyProtection="1">
      <alignment horizontal="left" vertical="top"/>
      <protection/>
    </xf>
    <xf numFmtId="0" fontId="8" fillId="0" borderId="14" xfId="63" applyFont="1" applyBorder="1" applyAlignment="1" applyProtection="1">
      <alignment horizontal="center" vertical="top"/>
      <protection/>
    </xf>
    <xf numFmtId="0" fontId="8" fillId="0" borderId="0" xfId="63" applyFont="1" applyBorder="1" applyAlignment="1" applyProtection="1">
      <alignment horizontal="center" vertical="top"/>
      <protection/>
    </xf>
    <xf numFmtId="0" fontId="11" fillId="0" borderId="32" xfId="63" applyFont="1" applyBorder="1" applyAlignment="1" applyProtection="1">
      <alignment horizontal="center" vertical="top"/>
      <protection/>
    </xf>
    <xf numFmtId="0" fontId="11" fillId="0" borderId="15" xfId="63" applyFont="1" applyBorder="1" applyAlignment="1" applyProtection="1">
      <alignment horizontal="center" vertical="top"/>
      <protection/>
    </xf>
    <xf numFmtId="0" fontId="29" fillId="0" borderId="15" xfId="63" applyFont="1" applyBorder="1" applyAlignment="1" applyProtection="1">
      <alignment horizontal="center" vertical="center"/>
      <protection/>
    </xf>
    <xf numFmtId="0" fontId="29" fillId="0" borderId="15" xfId="63" applyFont="1" applyBorder="1" applyAlignment="1" applyProtection="1">
      <alignment vertical="center"/>
      <protection/>
    </xf>
    <xf numFmtId="0" fontId="6" fillId="0" borderId="14" xfId="63" applyFont="1" applyBorder="1" applyAlignment="1" applyProtection="1">
      <alignment horizontal="left"/>
      <protection/>
    </xf>
    <xf numFmtId="0" fontId="6" fillId="0" borderId="0" xfId="63" applyFont="1" applyBorder="1" applyAlignment="1" applyProtection="1">
      <alignment horizontal="left"/>
      <protection/>
    </xf>
    <xf numFmtId="0" fontId="6" fillId="0" borderId="0" xfId="63" applyFont="1" applyBorder="1" applyAlignment="1" applyProtection="1">
      <alignment horizontal="center"/>
      <protection/>
    </xf>
    <xf numFmtId="0" fontId="6" fillId="0" borderId="0" xfId="63" applyFont="1" applyBorder="1" applyAlignment="1" applyProtection="1">
      <alignment/>
      <protection/>
    </xf>
    <xf numFmtId="0" fontId="11" fillId="0" borderId="12" xfId="63" applyFont="1" applyBorder="1" applyAlignment="1" applyProtection="1">
      <alignment horizontal="center"/>
      <protection locked="0"/>
    </xf>
    <xf numFmtId="0" fontId="11" fillId="0" borderId="13" xfId="63" applyFont="1" applyBorder="1" applyAlignment="1" applyProtection="1">
      <alignment horizontal="center"/>
      <protection locked="0"/>
    </xf>
    <xf numFmtId="0" fontId="6" fillId="0" borderId="11" xfId="63" applyFont="1" applyBorder="1" applyAlignment="1" applyProtection="1">
      <alignment horizontal="center"/>
      <protection/>
    </xf>
    <xf numFmtId="0" fontId="6" fillId="0" borderId="12" xfId="63" applyFont="1" applyBorder="1" applyAlignment="1" applyProtection="1">
      <alignment horizontal="center"/>
      <protection/>
    </xf>
    <xf numFmtId="0" fontId="6" fillId="0" borderId="13" xfId="63" applyFont="1" applyBorder="1" applyAlignment="1" applyProtection="1">
      <alignment horizont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center"/>
      <protection/>
    </xf>
    <xf numFmtId="0" fontId="8" fillId="0" borderId="24" xfId="63" applyNumberFormat="1" applyFont="1" applyBorder="1" applyAlignment="1" applyProtection="1">
      <alignment vertical="center"/>
      <protection/>
    </xf>
    <xf numFmtId="0" fontId="3" fillId="0" borderId="25" xfId="63" applyFont="1" applyBorder="1" applyAlignment="1" applyProtection="1">
      <alignment horizontal="left" vertical="center"/>
      <protection/>
    </xf>
    <xf numFmtId="0" fontId="8" fillId="0" borderId="24" xfId="63" applyFont="1" applyBorder="1" applyAlignment="1" applyProtection="1">
      <alignment horizontal="left" vertical="center" wrapText="1"/>
      <protection/>
    </xf>
    <xf numFmtId="0" fontId="0" fillId="0" borderId="25" xfId="63" applyFont="1" applyBorder="1" applyAlignment="1">
      <alignment horizontal="left" vertical="center"/>
      <protection/>
    </xf>
    <xf numFmtId="49" fontId="3" fillId="0" borderId="11" xfId="63" applyNumberFormat="1" applyFont="1" applyBorder="1" applyAlignment="1" applyProtection="1">
      <alignment horizontal="left" vertical="center"/>
      <protection/>
    </xf>
    <xf numFmtId="0" fontId="8" fillId="0" borderId="24" xfId="63" applyNumberFormat="1" applyFont="1" applyBorder="1" applyAlignment="1" applyProtection="1">
      <alignment horizontal="left" vertical="center"/>
      <protection/>
    </xf>
    <xf numFmtId="0" fontId="8" fillId="0" borderId="24" xfId="63" applyFont="1" applyBorder="1" applyAlignment="1" applyProtection="1">
      <alignment horizontal="center" vertical="center"/>
      <protection/>
    </xf>
    <xf numFmtId="0" fontId="3" fillId="0" borderId="25" xfId="63" applyNumberFormat="1" applyFont="1" applyBorder="1" applyAlignment="1" applyProtection="1">
      <alignment horizontal="left" vertical="center"/>
      <protection/>
    </xf>
    <xf numFmtId="0" fontId="3" fillId="0" borderId="12" xfId="63" applyFont="1" applyBorder="1" applyAlignment="1" applyProtection="1">
      <alignment vertical="center"/>
      <protection/>
    </xf>
    <xf numFmtId="0" fontId="6" fillId="0" borderId="24" xfId="63" applyFont="1" applyBorder="1" applyAlignment="1" applyProtection="1">
      <alignment horizontal="left" vertical="center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11" xfId="63" applyFont="1" applyBorder="1" applyAlignment="1" applyProtection="1">
      <alignment horizontal="center" vertical="center"/>
      <protection/>
    </xf>
    <xf numFmtId="0" fontId="3" fillId="0" borderId="26" xfId="63" applyFont="1" applyBorder="1" applyAlignment="1" applyProtection="1">
      <alignment horizontal="center" vertical="center"/>
      <protection/>
    </xf>
    <xf numFmtId="0" fontId="3" fillId="0" borderId="13" xfId="63" applyFont="1" applyBorder="1" applyAlignment="1" applyProtection="1">
      <alignment vertical="center"/>
      <protection/>
    </xf>
    <xf numFmtId="0" fontId="8" fillId="0" borderId="13" xfId="63" applyFont="1" applyBorder="1" applyAlignment="1" applyProtection="1">
      <alignment horizontal="left" vertical="center"/>
      <protection/>
    </xf>
    <xf numFmtId="0" fontId="8" fillId="0" borderId="11" xfId="63" applyFont="1" applyBorder="1" applyAlignment="1" applyProtection="1">
      <alignment horizontal="center" vertical="center" shrinkToFit="1"/>
      <protection/>
    </xf>
    <xf numFmtId="180" fontId="8" fillId="0" borderId="11" xfId="63" applyNumberFormat="1" applyFont="1" applyBorder="1" applyAlignment="1" applyProtection="1">
      <alignment horizontal="right" vertical="center"/>
      <protection/>
    </xf>
    <xf numFmtId="9" fontId="8" fillId="0" borderId="0" xfId="63" applyNumberFormat="1" applyFont="1" applyBorder="1" applyAlignment="1" applyProtection="1">
      <alignment horizontal="center" vertical="center" wrapText="1" shrinkToFit="1"/>
      <protection/>
    </xf>
    <xf numFmtId="180" fontId="8" fillId="0" borderId="0" xfId="63" applyNumberFormat="1" applyFont="1" applyBorder="1" applyAlignment="1" applyProtection="1">
      <alignment horizontal="right" vertical="center"/>
      <protection/>
    </xf>
    <xf numFmtId="9" fontId="8" fillId="0" borderId="63" xfId="63" applyNumberFormat="1" applyFont="1" applyBorder="1" applyAlignment="1" applyProtection="1">
      <alignment horizontal="center" vertical="center" wrapText="1" shrinkToFit="1"/>
      <protection/>
    </xf>
    <xf numFmtId="180" fontId="8" fillId="0" borderId="63" xfId="63" applyNumberFormat="1" applyFont="1" applyBorder="1" applyAlignment="1" applyProtection="1">
      <alignment horizontal="right" vertical="center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63" xfId="63" applyFont="1" applyBorder="1" applyAlignment="1">
      <alignment horizontal="center" vertical="center" wrapText="1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15" xfId="63" applyFont="1" applyBorder="1" applyAlignment="1" applyProtection="1">
      <alignment vertical="center"/>
      <protection/>
    </xf>
    <xf numFmtId="0" fontId="11" fillId="0" borderId="15" xfId="63" applyFont="1" applyBorder="1" applyAlignment="1" applyProtection="1">
      <alignment vertical="top"/>
      <protection/>
    </xf>
    <xf numFmtId="0" fontId="29" fillId="0" borderId="15" xfId="63" applyFont="1" applyBorder="1" applyAlignment="1" applyProtection="1">
      <alignment horizontal="left" vertical="center"/>
      <protection/>
    </xf>
    <xf numFmtId="0" fontId="6" fillId="0" borderId="26" xfId="63" applyFont="1" applyBorder="1" applyProtection="1">
      <alignment vertical="center"/>
      <protection/>
    </xf>
    <xf numFmtId="0" fontId="6" fillId="0" borderId="10" xfId="63" applyFont="1" applyBorder="1" applyAlignment="1" applyProtection="1">
      <alignment/>
      <protection/>
    </xf>
    <xf numFmtId="0" fontId="11" fillId="0" borderId="25" xfId="63" applyFont="1" applyBorder="1" applyAlignment="1" applyProtection="1">
      <alignment horizontal="center"/>
      <protection locked="0"/>
    </xf>
    <xf numFmtId="0" fontId="11" fillId="0" borderId="14" xfId="63" applyFont="1" applyBorder="1" applyAlignment="1" applyProtection="1">
      <alignment/>
      <protection/>
    </xf>
    <xf numFmtId="0" fontId="11" fillId="0" borderId="0" xfId="63" applyFont="1" applyBorder="1" applyAlignment="1" applyProtection="1">
      <alignment/>
      <protection/>
    </xf>
    <xf numFmtId="0" fontId="6" fillId="0" borderId="13" xfId="63" applyFont="1" applyBorder="1" applyProtection="1">
      <alignment vertical="center"/>
      <protection/>
    </xf>
    <xf numFmtId="0" fontId="6" fillId="0" borderId="13" xfId="63" applyFont="1" applyBorder="1" applyAlignment="1" applyProtection="1">
      <alignment/>
      <protection/>
    </xf>
    <xf numFmtId="14" fontId="6" fillId="0" borderId="13" xfId="63" applyNumberFormat="1" applyFont="1" applyBorder="1" applyAlignment="1" applyProtection="1">
      <alignment/>
      <protection/>
    </xf>
    <xf numFmtId="0" fontId="16" fillId="0" borderId="13" xfId="63" applyFont="1" applyBorder="1" applyAlignment="1" applyProtection="1">
      <alignment horizontal="center"/>
      <protection/>
    </xf>
    <xf numFmtId="0" fontId="8" fillId="0" borderId="11" xfId="63" applyFont="1" applyBorder="1" applyAlignment="1" applyProtection="1">
      <alignment vertical="center"/>
      <protection/>
    </xf>
    <xf numFmtId="0" fontId="3" fillId="0" borderId="11" xfId="63" applyFont="1" applyBorder="1" applyAlignment="1" applyProtection="1">
      <alignment vertical="center"/>
      <protection/>
    </xf>
    <xf numFmtId="0" fontId="3" fillId="0" borderId="13" xfId="63" applyFont="1" applyBorder="1" applyAlignment="1" applyProtection="1">
      <alignment horizontal="center" vertical="center"/>
      <protection/>
    </xf>
    <xf numFmtId="0" fontId="6" fillId="0" borderId="11" xfId="63" applyFont="1" applyBorder="1" applyAlignment="1" applyProtection="1">
      <alignment vertical="center"/>
      <protection/>
    </xf>
    <xf numFmtId="0" fontId="3" fillId="0" borderId="65" xfId="63" applyFont="1" applyBorder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9" fillId="0" borderId="11" xfId="63" applyFont="1" applyBorder="1" applyAlignment="1" applyProtection="1">
      <alignment horizontal="left" vertical="center"/>
      <protection/>
    </xf>
    <xf numFmtId="0" fontId="8" fillId="0" borderId="24" xfId="63" applyFont="1" applyBorder="1" applyAlignment="1" applyProtection="1">
      <alignment vertical="center"/>
      <protection/>
    </xf>
    <xf numFmtId="0" fontId="3" fillId="0" borderId="25" xfId="63" applyFont="1" applyBorder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178" fontId="3" fillId="0" borderId="12" xfId="63" applyNumberFormat="1" applyFont="1" applyBorder="1" applyAlignment="1" applyProtection="1">
      <alignment horizontal="left" vertical="center"/>
      <protection/>
    </xf>
    <xf numFmtId="178" fontId="3" fillId="0" borderId="13" xfId="63" applyNumberFormat="1" applyFont="1" applyBorder="1" applyAlignment="1" applyProtection="1">
      <alignment horizontal="left" vertical="center"/>
      <protection/>
    </xf>
    <xf numFmtId="0" fontId="8" fillId="0" borderId="11" xfId="63" applyNumberFormat="1" applyFont="1" applyBorder="1" applyAlignment="1" applyProtection="1">
      <alignment horizontal="left" vertical="center"/>
      <protection/>
    </xf>
    <xf numFmtId="0" fontId="8" fillId="0" borderId="11" xfId="63" applyFont="1" applyBorder="1" applyAlignment="1" applyProtection="1">
      <alignment horizontal="center" vertical="top"/>
      <protection/>
    </xf>
    <xf numFmtId="14" fontId="8" fillId="0" borderId="11" xfId="63" applyNumberFormat="1" applyFont="1" applyBorder="1" applyAlignment="1" applyProtection="1">
      <alignment vertical="center"/>
      <protection/>
    </xf>
    <xf numFmtId="0" fontId="8" fillId="0" borderId="0" xfId="63" applyFont="1" applyBorder="1" applyAlignment="1" applyProtection="1">
      <alignment horizontal="left" vertical="center"/>
      <protection/>
    </xf>
    <xf numFmtId="0" fontId="8" fillId="0" borderId="0" xfId="63" applyFont="1" applyBorder="1" applyAlignment="1" applyProtection="1">
      <alignment vertical="center"/>
      <protection/>
    </xf>
    <xf numFmtId="0" fontId="8" fillId="0" borderId="0" xfId="63" applyFont="1" applyBorder="1" applyAlignment="1" applyProtection="1">
      <alignment horizontal="center" vertical="center"/>
      <protection/>
    </xf>
    <xf numFmtId="0" fontId="8" fillId="0" borderId="63" xfId="63" applyFont="1" applyBorder="1" applyAlignment="1" applyProtection="1">
      <alignment horizontal="center" vertical="top"/>
      <protection/>
    </xf>
    <xf numFmtId="0" fontId="8" fillId="0" borderId="63" xfId="63" applyFont="1" applyBorder="1" applyAlignment="1" applyProtection="1">
      <alignment vertical="center"/>
      <protection/>
    </xf>
    <xf numFmtId="0" fontId="8" fillId="0" borderId="63" xfId="63" applyFont="1" applyBorder="1" applyAlignment="1" applyProtection="1">
      <alignment horizontal="center" vertical="center"/>
      <protection/>
    </xf>
    <xf numFmtId="0" fontId="8" fillId="0" borderId="66" xfId="63" applyFont="1" applyBorder="1" applyAlignment="1" applyProtection="1">
      <alignment vertical="center"/>
      <protection/>
    </xf>
    <xf numFmtId="0" fontId="8" fillId="0" borderId="66" xfId="63" applyFont="1" applyBorder="1" applyAlignment="1" applyProtection="1">
      <alignment horizontal="center" vertical="top"/>
      <protection/>
    </xf>
    <xf numFmtId="14" fontId="8" fillId="0" borderId="66" xfId="63" applyNumberFormat="1" applyFont="1" applyBorder="1" applyAlignment="1" applyProtection="1">
      <alignment horizontal="left" vertical="center"/>
      <protection/>
    </xf>
    <xf numFmtId="0" fontId="8" fillId="0" borderId="66" xfId="63" applyFont="1" applyBorder="1" applyAlignment="1" applyProtection="1">
      <alignment horizontal="left" vertical="center"/>
      <protection/>
    </xf>
    <xf numFmtId="14" fontId="8" fillId="0" borderId="66" xfId="63" applyNumberFormat="1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horizontal="center" vertical="center"/>
      <protection/>
    </xf>
    <xf numFmtId="192" fontId="9" fillId="0" borderId="0" xfId="63" applyNumberFormat="1" applyFont="1" applyBorder="1" applyAlignment="1" applyProtection="1">
      <alignment horizontal="left" vertical="center"/>
      <protection/>
    </xf>
    <xf numFmtId="0" fontId="11" fillId="0" borderId="15" xfId="63" applyFont="1" applyBorder="1" applyAlignment="1" applyProtection="1">
      <alignment horizontal="left" vertical="top"/>
      <protection/>
    </xf>
    <xf numFmtId="0" fontId="6" fillId="0" borderId="13" xfId="63" applyFont="1" applyBorder="1" applyAlignment="1" applyProtection="1">
      <alignment horizontal="left"/>
      <protection/>
    </xf>
    <xf numFmtId="0" fontId="17" fillId="0" borderId="13" xfId="63" applyFont="1" applyBorder="1" applyAlignment="1" applyProtection="1">
      <alignment horizontal="left" vertical="center"/>
      <protection/>
    </xf>
    <xf numFmtId="14" fontId="8" fillId="0" borderId="11" xfId="63" applyNumberFormat="1" applyFont="1" applyBorder="1" applyAlignment="1" applyProtection="1">
      <alignment horizontal="center" vertical="center"/>
      <protection/>
    </xf>
    <xf numFmtId="0" fontId="3" fillId="0" borderId="25" xfId="63" applyFont="1" applyBorder="1" applyAlignment="1" applyProtection="1">
      <alignment horizontal="center" vertical="center"/>
      <protection/>
    </xf>
    <xf numFmtId="14" fontId="3" fillId="0" borderId="12" xfId="63" applyNumberFormat="1" applyFont="1" applyBorder="1" applyAlignment="1" applyProtection="1">
      <alignment horizontal="left" vertical="center"/>
      <protection/>
    </xf>
    <xf numFmtId="0" fontId="6" fillId="0" borderId="24" xfId="63" applyFont="1" applyBorder="1" applyAlignment="1" applyProtection="1">
      <alignment vertical="center"/>
      <protection/>
    </xf>
    <xf numFmtId="0" fontId="18" fillId="0" borderId="11" xfId="63" applyFont="1" applyBorder="1" applyAlignment="1" applyProtection="1">
      <alignment vertical="center"/>
      <protection/>
    </xf>
    <xf numFmtId="0" fontId="3" fillId="0" borderId="67" xfId="63" applyFont="1" applyBorder="1" applyAlignment="1" applyProtection="1">
      <alignment horizontal="left" vertical="center"/>
      <protection/>
    </xf>
    <xf numFmtId="0" fontId="3" fillId="0" borderId="65" xfId="63" applyFont="1" applyBorder="1" applyAlignment="1" applyProtection="1">
      <alignment vertical="center"/>
      <protection/>
    </xf>
    <xf numFmtId="0" fontId="3" fillId="0" borderId="12" xfId="63" applyFont="1" applyBorder="1" applyAlignment="1" applyProtection="1">
      <alignment horizontal="center" vertical="center"/>
      <protection/>
    </xf>
    <xf numFmtId="0" fontId="3" fillId="0" borderId="10" xfId="63" applyFont="1" applyBorder="1" applyAlignment="1" applyProtection="1">
      <alignment vertical="center"/>
      <protection/>
    </xf>
    <xf numFmtId="178" fontId="3" fillId="0" borderId="25" xfId="63" applyNumberFormat="1" applyFont="1" applyBorder="1" applyAlignment="1" applyProtection="1">
      <alignment horizontal="left" vertical="center"/>
      <protection/>
    </xf>
    <xf numFmtId="193" fontId="8" fillId="0" borderId="11" xfId="63" applyNumberFormat="1" applyFont="1" applyBorder="1" applyAlignment="1" applyProtection="1">
      <alignment horizontal="right" vertical="center"/>
      <protection/>
    </xf>
    <xf numFmtId="180" fontId="8" fillId="0" borderId="11" xfId="63" applyNumberFormat="1" applyFont="1" applyBorder="1" applyAlignment="1" applyProtection="1">
      <alignment horizontal="center" vertical="center"/>
      <protection/>
    </xf>
    <xf numFmtId="194" fontId="3" fillId="0" borderId="0" xfId="63" applyNumberFormat="1" applyFont="1" applyBorder="1" applyAlignment="1" applyProtection="1">
      <alignment vertical="center"/>
      <protection/>
    </xf>
    <xf numFmtId="180" fontId="8" fillId="0" borderId="0" xfId="63" applyNumberFormat="1" applyFont="1" applyBorder="1" applyAlignment="1" applyProtection="1">
      <alignment horizontal="center" vertical="center"/>
      <protection/>
    </xf>
    <xf numFmtId="194" fontId="43" fillId="0" borderId="0" xfId="63" applyNumberFormat="1" applyFont="1" applyBorder="1" applyAlignment="1" applyProtection="1">
      <alignment vertical="center"/>
      <protection/>
    </xf>
    <xf numFmtId="194" fontId="3" fillId="0" borderId="63" xfId="63" applyNumberFormat="1" applyFont="1" applyBorder="1" applyAlignment="1" applyProtection="1">
      <alignment vertical="center"/>
      <protection/>
    </xf>
    <xf numFmtId="194" fontId="43" fillId="0" borderId="63" xfId="63" applyNumberFormat="1" applyFont="1" applyBorder="1" applyAlignment="1" applyProtection="1">
      <alignment vertical="center"/>
      <protection/>
    </xf>
    <xf numFmtId="193" fontId="8" fillId="0" borderId="66" xfId="63" applyNumberFormat="1" applyFont="1" applyBorder="1" applyAlignment="1" applyProtection="1">
      <alignment horizontal="right" vertical="center"/>
      <protection/>
    </xf>
    <xf numFmtId="180" fontId="8" fillId="0" borderId="66" xfId="63" applyNumberFormat="1" applyFont="1" applyFill="1" applyBorder="1" applyAlignment="1" applyProtection="1">
      <alignment horizontal="center" vertical="center"/>
      <protection/>
    </xf>
    <xf numFmtId="180" fontId="8" fillId="0" borderId="0" xfId="63" applyNumberFormat="1" applyFont="1" applyBorder="1" applyAlignment="1" applyProtection="1">
      <alignment vertical="center"/>
      <protection/>
    </xf>
    <xf numFmtId="180" fontId="8" fillId="0" borderId="63" xfId="63" applyNumberFormat="1" applyFont="1" applyBorder="1" applyAlignment="1" applyProtection="1">
      <alignment vertical="center"/>
      <protection/>
    </xf>
    <xf numFmtId="180" fontId="8" fillId="0" borderId="63" xfId="63" applyNumberFormat="1" applyFont="1" applyBorder="1" applyAlignment="1" applyProtection="1">
      <alignment horizontal="center" vertical="center"/>
      <protection/>
    </xf>
    <xf numFmtId="180" fontId="8" fillId="0" borderId="66" xfId="63" applyNumberFormat="1" applyFont="1" applyBorder="1" applyAlignment="1" applyProtection="1">
      <alignment horizontal="center" vertical="center"/>
      <protection/>
    </xf>
    <xf numFmtId="0" fontId="8" fillId="0" borderId="0" xfId="63" applyNumberFormat="1" applyFont="1" applyBorder="1" applyAlignment="1" applyProtection="1">
      <alignment vertical="center"/>
      <protection/>
    </xf>
    <xf numFmtId="0" fontId="8" fillId="0" borderId="63" xfId="63" applyNumberFormat="1" applyFont="1" applyBorder="1" applyAlignment="1" applyProtection="1">
      <alignment vertical="center"/>
      <protection/>
    </xf>
    <xf numFmtId="194" fontId="8" fillId="0" borderId="0" xfId="63" applyNumberFormat="1" applyFont="1" applyBorder="1" applyAlignment="1" applyProtection="1">
      <alignment vertical="center"/>
      <protection/>
    </xf>
    <xf numFmtId="194" fontId="8" fillId="0" borderId="63" xfId="63" applyNumberFormat="1" applyFont="1" applyBorder="1" applyAlignment="1" applyProtection="1">
      <alignment vertical="center"/>
      <protection/>
    </xf>
    <xf numFmtId="180" fontId="6" fillId="0" borderId="11" xfId="63" applyNumberFormat="1" applyFont="1" applyBorder="1" applyAlignment="1" applyProtection="1">
      <alignment horizontal="center"/>
      <protection/>
    </xf>
    <xf numFmtId="0" fontId="29" fillId="0" borderId="0" xfId="63" applyFont="1" applyBorder="1" applyAlignment="1" applyProtection="1">
      <alignment vertical="top"/>
      <protection locked="0"/>
    </xf>
    <xf numFmtId="180" fontId="29" fillId="0" borderId="0" xfId="63" applyNumberFormat="1" applyFont="1" applyBorder="1" applyAlignment="1" applyProtection="1">
      <alignment horizontal="center" vertical="top"/>
      <protection locked="0"/>
    </xf>
    <xf numFmtId="0" fontId="31" fillId="0" borderId="0" xfId="63" applyFont="1" applyBorder="1" applyAlignment="1" applyProtection="1">
      <alignment vertical="top"/>
      <protection/>
    </xf>
    <xf numFmtId="0" fontId="6" fillId="0" borderId="24" xfId="63" applyFont="1" applyBorder="1" applyAlignment="1" applyProtection="1">
      <alignment/>
      <protection/>
    </xf>
    <xf numFmtId="0" fontId="6" fillId="0" borderId="14" xfId="63" applyFont="1" applyBorder="1" applyAlignment="1" applyProtection="1">
      <alignment horizontal="center"/>
      <protection/>
    </xf>
    <xf numFmtId="0" fontId="11" fillId="0" borderId="26" xfId="63" applyFont="1" applyBorder="1" applyAlignment="1" applyProtection="1">
      <alignment/>
      <protection/>
    </xf>
    <xf numFmtId="0" fontId="6" fillId="0" borderId="12" xfId="63" applyFont="1" applyBorder="1" applyAlignment="1" applyProtection="1">
      <alignment horizontal="left"/>
      <protection/>
    </xf>
    <xf numFmtId="0" fontId="6" fillId="0" borderId="26" xfId="63" applyFont="1" applyBorder="1" applyAlignment="1" applyProtection="1">
      <alignment/>
      <protection/>
    </xf>
    <xf numFmtId="0" fontId="6" fillId="0" borderId="32" xfId="63" applyFont="1" applyBorder="1" applyAlignment="1" applyProtection="1">
      <alignment horizontal="left"/>
      <protection/>
    </xf>
    <xf numFmtId="0" fontId="6" fillId="0" borderId="15" xfId="63" applyFont="1" applyBorder="1" applyAlignment="1" applyProtection="1">
      <alignment horizontal="left"/>
      <protection/>
    </xf>
    <xf numFmtId="0" fontId="6" fillId="0" borderId="15" xfId="63" applyFont="1" applyBorder="1" applyAlignment="1" applyProtection="1">
      <alignment/>
      <protection/>
    </xf>
    <xf numFmtId="0" fontId="6" fillId="0" borderId="25" xfId="63" applyFont="1" applyBorder="1" applyProtection="1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68" xfId="63" applyFont="1" applyBorder="1" applyAlignment="1" applyProtection="1">
      <alignment horizontal="left" vertical="center"/>
      <protection/>
    </xf>
    <xf numFmtId="0" fontId="6" fillId="0" borderId="69" xfId="63" applyFont="1" applyBorder="1" applyAlignment="1" applyProtection="1">
      <alignment horizontal="left" vertical="center"/>
      <protection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4" xfId="63" applyFont="1" applyBorder="1" applyAlignment="1" applyProtection="1">
      <alignment horizontal="left" vertical="center"/>
      <protection/>
    </xf>
    <xf numFmtId="0" fontId="8" fillId="0" borderId="25" xfId="63" applyFont="1" applyBorder="1" applyAlignment="1" applyProtection="1">
      <alignment horizontal="left" vertical="center"/>
      <protection/>
    </xf>
    <xf numFmtId="0" fontId="11" fillId="0" borderId="24" xfId="63" applyFont="1" applyBorder="1" applyAlignment="1">
      <alignment vertical="top" wrapText="1"/>
      <protection/>
    </xf>
    <xf numFmtId="0" fontId="11" fillId="0" borderId="26" xfId="63" applyFont="1" applyBorder="1" applyAlignment="1">
      <alignment vertical="top" wrapText="1"/>
      <protection/>
    </xf>
    <xf numFmtId="0" fontId="11" fillId="0" borderId="25" xfId="63" applyFont="1" applyBorder="1" applyAlignment="1">
      <alignment vertical="top" wrapText="1"/>
      <protection/>
    </xf>
    <xf numFmtId="0" fontId="6" fillId="0" borderId="11" xfId="63" applyFont="1" applyBorder="1" applyProtection="1">
      <alignment vertical="center"/>
      <protection/>
    </xf>
    <xf numFmtId="0" fontId="6" fillId="0" borderId="24" xfId="63" applyFont="1" applyBorder="1" applyAlignment="1" applyProtection="1">
      <alignment horizontal="center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/>
      <protection/>
    </xf>
    <xf numFmtId="0" fontId="6" fillId="0" borderId="0" xfId="63" applyFont="1" applyBorder="1" applyProtection="1">
      <alignment vertical="center"/>
      <protection locked="0"/>
    </xf>
    <xf numFmtId="0" fontId="8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Protection="1">
      <alignment vertical="center"/>
      <protection locked="0"/>
    </xf>
    <xf numFmtId="0" fontId="9" fillId="0" borderId="63" xfId="63" applyFont="1" applyBorder="1" applyAlignment="1" applyProtection="1">
      <alignment horizontal="center" vertical="top"/>
      <protection/>
    </xf>
    <xf numFmtId="0" fontId="3" fillId="0" borderId="70" xfId="63" applyFont="1" applyBorder="1" applyAlignment="1" applyProtection="1">
      <alignment horizontal="center" vertical="center"/>
      <protection/>
    </xf>
    <xf numFmtId="0" fontId="8" fillId="0" borderId="71" xfId="63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8" fillId="0" borderId="7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center" wrapText="1"/>
      <protection/>
    </xf>
    <xf numFmtId="0" fontId="3" fillId="0" borderId="66" xfId="63" applyFont="1" applyBorder="1" applyAlignment="1" applyProtection="1">
      <alignment horizontal="center" vertical="center" wrapText="1"/>
      <protection/>
    </xf>
    <xf numFmtId="0" fontId="11" fillId="0" borderId="26" xfId="63" applyFont="1" applyBorder="1" applyAlignment="1" applyProtection="1">
      <alignment vertical="top"/>
      <protection locked="0"/>
    </xf>
    <xf numFmtId="0" fontId="11" fillId="0" borderId="26" xfId="63" applyFont="1" applyBorder="1" applyAlignment="1" applyProtection="1">
      <alignment vertical="top"/>
      <protection/>
    </xf>
    <xf numFmtId="192" fontId="9" fillId="0" borderId="26" xfId="63" applyNumberFormat="1" applyFont="1" applyBorder="1" applyAlignment="1" applyProtection="1">
      <alignment horizontal="left" vertical="center"/>
      <protection/>
    </xf>
    <xf numFmtId="0" fontId="11" fillId="0" borderId="33" xfId="63" applyFont="1" applyBorder="1" applyAlignment="1" applyProtection="1">
      <alignment vertical="top"/>
      <protection/>
    </xf>
    <xf numFmtId="0" fontId="6" fillId="0" borderId="25" xfId="63" applyFont="1" applyBorder="1" applyAlignment="1" applyProtection="1">
      <alignment horizontal="center"/>
      <protection/>
    </xf>
    <xf numFmtId="0" fontId="6" fillId="0" borderId="33" xfId="63" applyFont="1" applyBorder="1" applyAlignment="1" applyProtection="1">
      <alignment/>
      <protection/>
    </xf>
    <xf numFmtId="0" fontId="6" fillId="0" borderId="33" xfId="63" applyFont="1" applyBorder="1" applyAlignment="1" applyProtection="1">
      <alignment horizontal="center"/>
      <protection/>
    </xf>
    <xf numFmtId="0" fontId="44" fillId="0" borderId="0" xfId="63" applyFont="1" applyBorder="1">
      <alignment vertical="center"/>
      <protection/>
    </xf>
    <xf numFmtId="0" fontId="45" fillId="0" borderId="0" xfId="63" applyFont="1" applyBorder="1" applyProtection="1">
      <alignment vertical="center"/>
      <protection locked="0"/>
    </xf>
    <xf numFmtId="0" fontId="6" fillId="0" borderId="0" xfId="63" applyFont="1" applyFill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20" borderId="72" xfId="0" applyFont="1" applyFill="1" applyBorder="1" applyAlignment="1" applyProtection="1">
      <alignment horizontal="center" vertical="center"/>
      <protection/>
    </xf>
    <xf numFmtId="0" fontId="46" fillId="20" borderId="7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6" fillId="20" borderId="74" xfId="0" applyFont="1" applyFill="1" applyBorder="1" applyAlignment="1" applyProtection="1">
      <alignment horizontal="center" vertical="center"/>
      <protection/>
    </xf>
    <xf numFmtId="0" fontId="46" fillId="20" borderId="0" xfId="0" applyFont="1" applyFill="1" applyBorder="1" applyAlignment="1" applyProtection="1">
      <alignment horizontal="center" vertical="center"/>
      <protection/>
    </xf>
    <xf numFmtId="0" fontId="47" fillId="20" borderId="75" xfId="0" applyFont="1" applyFill="1" applyBorder="1" applyAlignment="1" applyProtection="1">
      <alignment horizontal="center" vertical="center"/>
      <protection/>
    </xf>
    <xf numFmtId="0" fontId="47" fillId="20" borderId="76" xfId="0" applyFont="1" applyFill="1" applyBorder="1" applyAlignment="1" applyProtection="1">
      <alignment horizontal="center" vertical="center"/>
      <protection/>
    </xf>
    <xf numFmtId="0" fontId="48" fillId="10" borderId="77" xfId="0" applyFont="1" applyFill="1" applyBorder="1" applyAlignment="1" applyProtection="1">
      <alignment horizontal="center" vertical="center" textRotation="255"/>
      <protection/>
    </xf>
    <xf numFmtId="0" fontId="48" fillId="10" borderId="78" xfId="0" applyFont="1" applyFill="1" applyBorder="1" applyAlignment="1" applyProtection="1">
      <alignment horizontal="center" vertical="center" textRotation="255"/>
      <protection/>
    </xf>
    <xf numFmtId="0" fontId="49" fillId="2" borderId="79" xfId="0" applyFont="1" applyFill="1" applyBorder="1" applyAlignment="1" applyProtection="1">
      <alignment horizontal="center" vertical="center"/>
      <protection hidden="1"/>
    </xf>
    <xf numFmtId="0" fontId="49" fillId="2" borderId="80" xfId="0" applyFont="1" applyFill="1" applyBorder="1" applyAlignment="1" applyProtection="1">
      <alignment horizontal="center" vertical="center"/>
      <protection hidden="1"/>
    </xf>
    <xf numFmtId="14" fontId="50" fillId="25" borderId="81" xfId="0" applyNumberFormat="1" applyFont="1" applyFill="1" applyBorder="1" applyAlignment="1" applyProtection="1">
      <alignment horizontal="center" vertical="center"/>
      <protection locked="0"/>
    </xf>
    <xf numFmtId="0" fontId="50" fillId="25" borderId="81" xfId="0" applyFont="1" applyFill="1" applyBorder="1" applyAlignment="1" applyProtection="1">
      <alignment horizontal="center" vertical="center"/>
      <protection locked="0"/>
    </xf>
    <xf numFmtId="0" fontId="48" fillId="10" borderId="74" xfId="0" applyFont="1" applyFill="1" applyBorder="1" applyAlignment="1" applyProtection="1">
      <alignment horizontal="center" vertical="center" textRotation="255"/>
      <protection/>
    </xf>
    <xf numFmtId="0" fontId="48" fillId="10" borderId="0" xfId="0" applyFont="1" applyFill="1" applyBorder="1" applyAlignment="1" applyProtection="1">
      <alignment horizontal="center" vertical="center" textRotation="255"/>
      <protection/>
    </xf>
    <xf numFmtId="0" fontId="51" fillId="26" borderId="82" xfId="0" applyFont="1" applyFill="1" applyBorder="1" applyAlignment="1" applyProtection="1">
      <alignment horizontal="center" vertical="center"/>
      <protection/>
    </xf>
    <xf numFmtId="0" fontId="52" fillId="0" borderId="82" xfId="0" applyFont="1" applyFill="1" applyBorder="1" applyAlignment="1" applyProtection="1">
      <alignment horizontal="left" vertical="center"/>
      <protection locked="0"/>
    </xf>
    <xf numFmtId="0" fontId="53" fillId="27" borderId="83" xfId="0" applyFont="1" applyFill="1" applyBorder="1" applyAlignment="1" applyProtection="1">
      <alignment horizontal="center" vertical="center"/>
      <protection/>
    </xf>
    <xf numFmtId="0" fontId="53" fillId="27" borderId="84" xfId="0" applyFont="1" applyFill="1" applyBorder="1" applyAlignment="1" applyProtection="1">
      <alignment horizontal="center" vertical="center"/>
      <protection/>
    </xf>
    <xf numFmtId="0" fontId="53" fillId="27" borderId="85" xfId="0" applyFont="1" applyFill="1" applyBorder="1" applyAlignment="1" applyProtection="1">
      <alignment horizontal="center" vertical="center"/>
      <protection/>
    </xf>
    <xf numFmtId="0" fontId="53" fillId="27" borderId="86" xfId="0" applyFont="1" applyFill="1" applyBorder="1" applyAlignment="1" applyProtection="1">
      <alignment horizontal="center" vertical="center"/>
      <protection/>
    </xf>
    <xf numFmtId="0" fontId="54" fillId="0" borderId="83" xfId="0" applyFont="1" applyFill="1" applyBorder="1" applyAlignment="1" applyProtection="1">
      <alignment horizontal="left" vertical="center"/>
      <protection locked="0"/>
    </xf>
    <xf numFmtId="0" fontId="54" fillId="0" borderId="78" xfId="0" applyFont="1" applyFill="1" applyBorder="1" applyAlignment="1" applyProtection="1">
      <alignment horizontal="left" vertical="center"/>
      <protection locked="0"/>
    </xf>
    <xf numFmtId="0" fontId="54" fillId="0" borderId="85" xfId="0" applyFont="1" applyFill="1" applyBorder="1" applyAlignment="1" applyProtection="1">
      <alignment horizontal="left" vertical="center"/>
      <protection locked="0"/>
    </xf>
    <xf numFmtId="0" fontId="54" fillId="0" borderId="76" xfId="0" applyFont="1" applyFill="1" applyBorder="1" applyAlignment="1" applyProtection="1">
      <alignment horizontal="left" vertical="center"/>
      <protection locked="0"/>
    </xf>
    <xf numFmtId="49" fontId="52" fillId="0" borderId="82" xfId="0" applyNumberFormat="1" applyFont="1" applyFill="1" applyBorder="1" applyAlignment="1" applyProtection="1">
      <alignment horizontal="left" vertical="center"/>
      <protection locked="0"/>
    </xf>
    <xf numFmtId="0" fontId="48" fillId="10" borderId="75" xfId="0" applyFont="1" applyFill="1" applyBorder="1" applyAlignment="1" applyProtection="1">
      <alignment horizontal="center" vertical="center" textRotation="255"/>
      <protection/>
    </xf>
    <xf numFmtId="0" fontId="48" fillId="10" borderId="76" xfId="0" applyFont="1" applyFill="1" applyBorder="1" applyAlignment="1" applyProtection="1">
      <alignment horizontal="center" vertical="center" textRotation="255"/>
      <protection/>
    </xf>
    <xf numFmtId="0" fontId="55" fillId="10" borderId="77" xfId="0" applyFont="1" applyFill="1" applyBorder="1" applyAlignment="1" applyProtection="1">
      <alignment horizontal="center" vertical="center" textRotation="255"/>
      <protection/>
    </xf>
    <xf numFmtId="0" fontId="55" fillId="10" borderId="84" xfId="0" applyFont="1" applyFill="1" applyBorder="1" applyAlignment="1" applyProtection="1">
      <alignment horizontal="center" vertical="center" textRotation="255"/>
      <protection/>
    </xf>
    <xf numFmtId="0" fontId="51" fillId="13" borderId="82" xfId="0" applyFont="1" applyFill="1" applyBorder="1" applyAlignment="1" applyProtection="1">
      <alignment horizontal="center" vertical="center"/>
      <protection/>
    </xf>
    <xf numFmtId="0" fontId="56" fillId="0" borderId="82" xfId="0" applyNumberFormat="1" applyFont="1" applyBorder="1" applyAlignment="1" applyProtection="1">
      <alignment horizontal="center" vertical="center"/>
      <protection locked="0"/>
    </xf>
    <xf numFmtId="0" fontId="55" fillId="10" borderId="74" xfId="0" applyFont="1" applyFill="1" applyBorder="1" applyAlignment="1" applyProtection="1">
      <alignment horizontal="center" vertical="center" textRotation="255"/>
      <protection/>
    </xf>
    <xf numFmtId="0" fontId="55" fillId="10" borderId="87" xfId="0" applyFont="1" applyFill="1" applyBorder="1" applyAlignment="1" applyProtection="1">
      <alignment horizontal="center" vertical="center" textRotation="255"/>
      <protection/>
    </xf>
    <xf numFmtId="0" fontId="50" fillId="0" borderId="82" xfId="0" applyNumberFormat="1" applyFont="1" applyBorder="1" applyAlignment="1" applyProtection="1">
      <alignment horizontal="center" vertical="center"/>
      <protection locked="0"/>
    </xf>
    <xf numFmtId="0" fontId="50" fillId="0" borderId="82" xfId="0" applyFont="1" applyBorder="1" applyAlignment="1" applyProtection="1">
      <alignment horizontal="center" vertical="center"/>
      <protection locked="0"/>
    </xf>
    <xf numFmtId="0" fontId="50" fillId="25" borderId="82" xfId="0" applyFont="1" applyFill="1" applyBorder="1" applyAlignment="1" applyProtection="1">
      <alignment horizontal="center" vertical="center"/>
      <protection locked="0"/>
    </xf>
    <xf numFmtId="0" fontId="57" fillId="26" borderId="82" xfId="0" applyFont="1" applyFill="1" applyBorder="1" applyAlignment="1" applyProtection="1">
      <alignment horizontal="center" vertical="center"/>
      <protection/>
    </xf>
    <xf numFmtId="0" fontId="52" fillId="24" borderId="82" xfId="0" applyFont="1" applyFill="1" applyBorder="1" applyAlignment="1" applyProtection="1">
      <alignment horizontal="center" vertical="center"/>
      <protection locked="0"/>
    </xf>
    <xf numFmtId="0" fontId="50" fillId="25" borderId="82" xfId="0" applyFont="1" applyFill="1" applyBorder="1" applyAlignment="1" applyProtection="1">
      <alignment horizontal="center" vertical="center" wrapText="1"/>
      <protection locked="0"/>
    </xf>
    <xf numFmtId="178" fontId="50" fillId="0" borderId="82" xfId="0" applyNumberFormat="1" applyFont="1" applyBorder="1" applyAlignment="1" applyProtection="1">
      <alignment horizontal="center" vertical="center"/>
      <protection locked="0"/>
    </xf>
    <xf numFmtId="0" fontId="58" fillId="10" borderId="74" xfId="0" applyFont="1" applyFill="1" applyBorder="1" applyAlignment="1" applyProtection="1">
      <alignment horizontal="center" shrinkToFit="1"/>
      <protection/>
    </xf>
    <xf numFmtId="0" fontId="0" fillId="0" borderId="87" xfId="0" applyBorder="1" applyAlignment="1">
      <alignment vertical="center"/>
    </xf>
    <xf numFmtId="0" fontId="53" fillId="13" borderId="79" xfId="0" applyFont="1" applyFill="1" applyBorder="1" applyAlignment="1" applyProtection="1">
      <alignment horizontal="center" vertical="center"/>
      <protection/>
    </xf>
    <xf numFmtId="0" fontId="53" fillId="13" borderId="80" xfId="0" applyFont="1" applyFill="1" applyBorder="1" applyAlignment="1" applyProtection="1">
      <alignment horizontal="center" vertical="center"/>
      <protection/>
    </xf>
    <xf numFmtId="178" fontId="50" fillId="0" borderId="79" xfId="0" applyNumberFormat="1" applyFont="1" applyBorder="1" applyAlignment="1" applyProtection="1">
      <alignment horizontal="center" vertical="center"/>
      <protection locked="0"/>
    </xf>
    <xf numFmtId="178" fontId="50" fillId="0" borderId="88" xfId="0" applyNumberFormat="1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51" fillId="13" borderId="82" xfId="0" applyFont="1" applyFill="1" applyBorder="1" applyAlignment="1" applyProtection="1">
      <alignment horizontal="center" vertical="center" wrapText="1"/>
      <protection/>
    </xf>
    <xf numFmtId="178" fontId="59" fillId="0" borderId="83" xfId="0" applyNumberFormat="1" applyFont="1" applyBorder="1" applyAlignment="1" applyProtection="1">
      <alignment horizontal="center" vertical="center" wrapText="1"/>
      <protection locked="0"/>
    </xf>
    <xf numFmtId="178" fontId="59" fillId="0" borderId="78" xfId="0" applyNumberFormat="1" applyFont="1" applyBorder="1" applyAlignment="1" applyProtection="1">
      <alignment horizontal="center" vertical="center" wrapText="1"/>
      <protection locked="0"/>
    </xf>
    <xf numFmtId="0" fontId="58" fillId="10" borderId="74" xfId="0" applyFont="1" applyFill="1" applyBorder="1" applyAlignment="1" applyProtection="1">
      <alignment horizontal="center" vertical="top" shrinkToFit="1"/>
      <protection/>
    </xf>
    <xf numFmtId="178" fontId="59" fillId="0" borderId="85" xfId="0" applyNumberFormat="1" applyFont="1" applyBorder="1" applyAlignment="1" applyProtection="1">
      <alignment horizontal="center" vertical="center" wrapText="1"/>
      <protection locked="0"/>
    </xf>
    <xf numFmtId="178" fontId="59" fillId="0" borderId="76" xfId="0" applyNumberFormat="1" applyFont="1" applyBorder="1" applyAlignment="1" applyProtection="1">
      <alignment horizontal="center" vertical="center" wrapText="1"/>
      <protection locked="0"/>
    </xf>
    <xf numFmtId="178" fontId="52" fillId="0" borderId="83" xfId="0" applyNumberFormat="1" applyFont="1" applyBorder="1" applyAlignment="1" applyProtection="1">
      <alignment horizontal="center" vertical="center" wrapText="1"/>
      <protection locked="0"/>
    </xf>
    <xf numFmtId="178" fontId="52" fillId="0" borderId="78" xfId="0" applyNumberFormat="1" applyFont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vertical="center" shrinkToFit="1"/>
      <protection/>
    </xf>
    <xf numFmtId="0" fontId="60" fillId="10" borderId="87" xfId="0" applyFont="1" applyFill="1" applyBorder="1" applyAlignment="1" applyProtection="1">
      <alignment vertical="center" shrinkToFit="1"/>
      <protection/>
    </xf>
    <xf numFmtId="0" fontId="51" fillId="13" borderId="89" xfId="0" applyFont="1" applyFill="1" applyBorder="1" applyAlignment="1" applyProtection="1">
      <alignment horizontal="center" vertical="center"/>
      <protection/>
    </xf>
    <xf numFmtId="178" fontId="52" fillId="0" borderId="85" xfId="0" applyNumberFormat="1" applyFont="1" applyBorder="1" applyAlignment="1" applyProtection="1">
      <alignment horizontal="center" vertical="center" wrapText="1"/>
      <protection locked="0"/>
    </xf>
    <xf numFmtId="178" fontId="52" fillId="0" borderId="76" xfId="0" applyNumberFormat="1" applyFont="1" applyBorder="1" applyAlignment="1" applyProtection="1">
      <alignment horizontal="center" vertical="center" wrapText="1"/>
      <protection locked="0"/>
    </xf>
    <xf numFmtId="0" fontId="60" fillId="10" borderId="75" xfId="0" applyFont="1" applyFill="1" applyBorder="1" applyAlignment="1" applyProtection="1">
      <alignment horizontal="center" vertical="center" shrinkToFit="1"/>
      <protection/>
    </xf>
    <xf numFmtId="0" fontId="0" fillId="0" borderId="86" xfId="0" applyBorder="1" applyAlignment="1">
      <alignment vertical="center"/>
    </xf>
    <xf numFmtId="0" fontId="51" fillId="13" borderId="79" xfId="0" applyFont="1" applyFill="1" applyBorder="1" applyAlignment="1" applyProtection="1">
      <alignment horizontal="center" vertical="center"/>
      <protection/>
    </xf>
    <xf numFmtId="0" fontId="51" fillId="13" borderId="80" xfId="0" applyFont="1" applyFill="1" applyBorder="1" applyAlignment="1" applyProtection="1">
      <alignment horizontal="center" vertical="center"/>
      <protection/>
    </xf>
    <xf numFmtId="178" fontId="8" fillId="25" borderId="85" xfId="0" applyNumberFormat="1" applyFont="1" applyFill="1" applyBorder="1" applyAlignment="1" applyProtection="1">
      <alignment horizontal="center" vertical="center" wrapText="1"/>
      <protection locked="0"/>
    </xf>
    <xf numFmtId="178" fontId="52" fillId="25" borderId="76" xfId="0" applyNumberFormat="1" applyFont="1" applyFill="1" applyBorder="1" applyAlignment="1" applyProtection="1">
      <alignment horizontal="center" vertical="center" wrapText="1"/>
      <protection locked="0"/>
    </xf>
    <xf numFmtId="0" fontId="61" fillId="2" borderId="90" xfId="0" applyFont="1" applyFill="1" applyBorder="1" applyAlignment="1" applyProtection="1">
      <alignment horizontal="center" vertical="center"/>
      <protection/>
    </xf>
    <xf numFmtId="0" fontId="61" fillId="2" borderId="8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2" fillId="28" borderId="80" xfId="0" applyFont="1" applyFill="1" applyBorder="1" applyAlignment="1" applyProtection="1">
      <alignment vertical="center"/>
      <protection/>
    </xf>
    <xf numFmtId="0" fontId="18" fillId="28" borderId="82" xfId="0" applyFont="1" applyFill="1" applyBorder="1" applyAlignment="1" applyProtection="1">
      <alignment horizontal="center" vertical="center"/>
      <protection/>
    </xf>
    <xf numFmtId="183" fontId="3" fillId="0" borderId="90" xfId="0" applyNumberFormat="1" applyFont="1" applyBorder="1" applyAlignment="1" applyProtection="1">
      <alignment horizontal="center" vertical="center" wrapText="1"/>
      <protection locked="0"/>
    </xf>
    <xf numFmtId="0" fontId="8" fillId="25" borderId="82" xfId="0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0" fontId="52" fillId="0" borderId="82" xfId="0" applyFont="1" applyBorder="1" applyAlignment="1" applyProtection="1">
      <alignment horizontal="center" vertical="center" shrinkToFit="1"/>
      <protection locked="0"/>
    </xf>
    <xf numFmtId="183" fontId="57" fillId="13" borderId="91" xfId="0" applyNumberFormat="1" applyFont="1" applyFill="1" applyBorder="1" applyAlignment="1" applyProtection="1">
      <alignment horizontal="center" vertical="center" wrapText="1"/>
      <protection/>
    </xf>
    <xf numFmtId="183" fontId="57" fillId="13" borderId="88" xfId="0" applyNumberFormat="1" applyFont="1" applyFill="1" applyBorder="1" applyAlignment="1" applyProtection="1">
      <alignment horizontal="center" vertical="center" wrapText="1"/>
      <protection/>
    </xf>
    <xf numFmtId="183" fontId="62" fillId="13" borderId="80" xfId="0" applyNumberFormat="1" applyFont="1" applyFill="1" applyBorder="1" applyAlignment="1" applyProtection="1">
      <alignment vertical="center" wrapText="1"/>
      <protection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52" fillId="0" borderId="88" xfId="0" applyFont="1" applyBorder="1" applyAlignment="1" applyProtection="1">
      <alignment horizontal="center" vertical="center" shrinkToFit="1"/>
      <protection locked="0"/>
    </xf>
    <xf numFmtId="0" fontId="8" fillId="25" borderId="79" xfId="0" applyFont="1" applyFill="1" applyBorder="1" applyAlignment="1" applyProtection="1">
      <alignment horizontal="center" vertical="center"/>
      <protection locked="0"/>
    </xf>
    <xf numFmtId="0" fontId="8" fillId="25" borderId="88" xfId="0" applyFont="1" applyFill="1" applyBorder="1" applyAlignment="1" applyProtection="1">
      <alignment horizontal="center" vertical="center"/>
      <protection locked="0"/>
    </xf>
    <xf numFmtId="0" fontId="8" fillId="25" borderId="80" xfId="0" applyFont="1" applyFill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183" fontId="3" fillId="0" borderId="92" xfId="0" applyNumberFormat="1" applyFont="1" applyBorder="1" applyAlignment="1" applyProtection="1">
      <alignment horizontal="center" vertical="center" wrapText="1"/>
      <protection locked="0"/>
    </xf>
    <xf numFmtId="183" fontId="57" fillId="13" borderId="93" xfId="0" applyNumberFormat="1" applyFont="1" applyFill="1" applyBorder="1" applyAlignment="1" applyProtection="1">
      <alignment horizontal="center" vertical="center" wrapText="1"/>
      <protection/>
    </xf>
    <xf numFmtId="0" fontId="49" fillId="2" borderId="81" xfId="0" applyFont="1" applyFill="1" applyBorder="1" applyAlignment="1" applyProtection="1">
      <alignment horizontal="center" vertical="center"/>
      <protection/>
    </xf>
    <xf numFmtId="0" fontId="50" fillId="0" borderId="81" xfId="0" applyFont="1" applyFill="1" applyBorder="1" applyAlignment="1" applyProtection="1">
      <alignment horizontal="center" vertical="center"/>
      <protection locked="0"/>
    </xf>
    <xf numFmtId="0" fontId="57" fillId="26" borderId="82" xfId="0" applyFont="1" applyFill="1" applyBorder="1" applyAlignment="1" applyProtection="1">
      <alignment horizontal="left" vertical="center"/>
      <protection/>
    </xf>
    <xf numFmtId="0" fontId="50" fillId="0" borderId="82" xfId="0" applyFont="1" applyFill="1" applyBorder="1" applyAlignment="1" applyProtection="1">
      <alignment horizontal="left" vertical="center"/>
      <protection locked="0"/>
    </xf>
    <xf numFmtId="0" fontId="57" fillId="13" borderId="82" xfId="0" applyFont="1" applyFill="1" applyBorder="1" applyAlignment="1" applyProtection="1">
      <alignment horizontal="left" vertical="center"/>
      <protection/>
    </xf>
    <xf numFmtId="0" fontId="53" fillId="13" borderId="89" xfId="0" applyFont="1" applyFill="1" applyBorder="1" applyAlignment="1" applyProtection="1">
      <alignment horizontal="center" vertical="center"/>
      <protection/>
    </xf>
    <xf numFmtId="0" fontId="50" fillId="0" borderId="83" xfId="0" applyFont="1" applyFill="1" applyBorder="1" applyAlignment="1" applyProtection="1">
      <alignment horizontal="left" vertical="center"/>
      <protection locked="0"/>
    </xf>
    <xf numFmtId="0" fontId="53" fillId="13" borderId="81" xfId="0" applyFont="1" applyFill="1" applyBorder="1" applyAlignment="1" applyProtection="1">
      <alignment horizontal="center" vertical="center"/>
      <protection/>
    </xf>
    <xf numFmtId="0" fontId="50" fillId="0" borderId="85" xfId="0" applyFont="1" applyFill="1" applyBorder="1" applyAlignment="1" applyProtection="1">
      <alignment horizontal="left" vertical="center"/>
      <protection locked="0"/>
    </xf>
    <xf numFmtId="0" fontId="54" fillId="0" borderId="84" xfId="0" applyFont="1" applyFill="1" applyBorder="1" applyAlignment="1" applyProtection="1">
      <alignment horizontal="left" vertical="center"/>
      <protection locked="0"/>
    </xf>
    <xf numFmtId="0" fontId="63" fillId="0" borderId="82" xfId="0" applyFont="1" applyFill="1" applyBorder="1" applyAlignment="1" applyProtection="1">
      <alignment horizontal="left" vertical="center" wrapText="1"/>
      <protection locked="0"/>
    </xf>
    <xf numFmtId="0" fontId="54" fillId="0" borderId="86" xfId="0" applyFont="1" applyFill="1" applyBorder="1" applyAlignment="1" applyProtection="1">
      <alignment horizontal="left" vertical="center"/>
      <protection locked="0"/>
    </xf>
    <xf numFmtId="0" fontId="63" fillId="0" borderId="82" xfId="0" applyFont="1" applyFill="1" applyBorder="1" applyAlignment="1" applyProtection="1">
      <alignment horizontal="left" vertical="center"/>
      <protection locked="0"/>
    </xf>
    <xf numFmtId="49" fontId="50" fillId="0" borderId="82" xfId="0" applyNumberFormat="1" applyFont="1" applyFill="1" applyBorder="1" applyAlignment="1" applyProtection="1">
      <alignment horizontal="left" vertical="center"/>
      <protection locked="0"/>
    </xf>
    <xf numFmtId="0" fontId="50" fillId="29" borderId="82" xfId="0" applyFont="1" applyFill="1" applyBorder="1" applyAlignment="1" applyProtection="1">
      <alignment horizontal="center" vertical="center"/>
      <protection locked="0"/>
    </xf>
    <xf numFmtId="0" fontId="51" fillId="27" borderId="82" xfId="0" applyFont="1" applyFill="1" applyBorder="1" applyAlignment="1" applyProtection="1">
      <alignment horizontal="center" vertical="center"/>
      <protection/>
    </xf>
    <xf numFmtId="0" fontId="50" fillId="27" borderId="82" xfId="0" applyFont="1" applyFill="1" applyBorder="1" applyAlignment="1" applyProtection="1">
      <alignment horizontal="center" vertical="center"/>
      <protection locked="0"/>
    </xf>
    <xf numFmtId="0" fontId="15" fillId="27" borderId="82" xfId="0" applyFont="1" applyFill="1" applyBorder="1" applyAlignment="1" applyProtection="1">
      <alignment horizontal="center" vertical="center"/>
      <protection locked="0"/>
    </xf>
    <xf numFmtId="0" fontId="50" fillId="25" borderId="83" xfId="0" applyFont="1" applyFill="1" applyBorder="1" applyAlignment="1" applyProtection="1">
      <alignment horizontal="center" vertical="center"/>
      <protection locked="0"/>
    </xf>
    <xf numFmtId="0" fontId="50" fillId="25" borderId="78" xfId="0" applyFont="1" applyFill="1" applyBorder="1" applyAlignment="1" applyProtection="1">
      <alignment horizontal="center" vertical="center"/>
      <protection locked="0"/>
    </xf>
    <xf numFmtId="0" fontId="50" fillId="25" borderId="85" xfId="0" applyFont="1" applyFill="1" applyBorder="1" applyAlignment="1" applyProtection="1">
      <alignment horizontal="center" vertical="center"/>
      <protection locked="0"/>
    </xf>
    <xf numFmtId="0" fontId="50" fillId="25" borderId="76" xfId="0" applyFont="1" applyFill="1" applyBorder="1" applyAlignment="1" applyProtection="1">
      <alignment horizontal="center" vertical="center"/>
      <protection locked="0"/>
    </xf>
    <xf numFmtId="178" fontId="50" fillId="0" borderId="94" xfId="0" applyNumberFormat="1" applyFont="1" applyBorder="1" applyAlignment="1" applyProtection="1">
      <alignment horizontal="center" vertical="center"/>
      <protection locked="0"/>
    </xf>
    <xf numFmtId="0" fontId="57" fillId="13" borderId="32" xfId="0" applyFont="1" applyFill="1" applyBorder="1" applyAlignment="1" applyProtection="1">
      <alignment horizontal="center" vertical="center"/>
      <protection/>
    </xf>
    <xf numFmtId="0" fontId="57" fillId="13" borderId="15" xfId="0" applyFont="1" applyFill="1" applyBorder="1" applyAlignment="1" applyProtection="1">
      <alignment horizontal="center" vertical="center"/>
      <protection/>
    </xf>
    <xf numFmtId="0" fontId="57" fillId="13" borderId="33" xfId="0" applyFont="1" applyFill="1" applyBorder="1" applyAlignment="1" applyProtection="1">
      <alignment horizontal="center" vertical="center"/>
      <protection/>
    </xf>
    <xf numFmtId="0" fontId="50" fillId="29" borderId="78" xfId="0" applyFont="1" applyFill="1" applyBorder="1" applyAlignment="1" applyProtection="1">
      <alignment horizontal="center" vertical="center"/>
      <protection locked="0"/>
    </xf>
    <xf numFmtId="0" fontId="50" fillId="29" borderId="88" xfId="0" applyFont="1" applyFill="1" applyBorder="1" applyAlignment="1" applyProtection="1">
      <alignment horizontal="center" vertical="center"/>
      <protection locked="0"/>
    </xf>
    <xf numFmtId="178" fontId="59" fillId="0" borderId="84" xfId="0" applyNumberFormat="1" applyFont="1" applyBorder="1" applyAlignment="1" applyProtection="1">
      <alignment horizontal="center" vertical="center" wrapText="1"/>
      <protection locked="0"/>
    </xf>
    <xf numFmtId="0" fontId="64" fillId="13" borderId="95" xfId="0" applyFont="1" applyFill="1" applyBorder="1" applyAlignment="1" applyProtection="1">
      <alignment horizontal="center" vertical="center" wrapText="1"/>
      <protection/>
    </xf>
    <xf numFmtId="0" fontId="64" fillId="13" borderId="87" xfId="0" applyFont="1" applyFill="1" applyBorder="1" applyAlignment="1" applyProtection="1">
      <alignment horizontal="center" vertical="center" wrapText="1"/>
      <protection/>
    </xf>
    <xf numFmtId="0" fontId="52" fillId="25" borderId="95" xfId="0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178" fontId="59" fillId="0" borderId="86" xfId="0" applyNumberFormat="1" applyFont="1" applyBorder="1" applyAlignment="1" applyProtection="1">
      <alignment horizontal="center" vertical="center" wrapText="1"/>
      <protection locked="0"/>
    </xf>
    <xf numFmtId="0" fontId="0" fillId="0" borderId="9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52" fillId="0" borderId="84" xfId="0" applyNumberFormat="1" applyFont="1" applyBorder="1" applyAlignment="1" applyProtection="1">
      <alignment horizontal="center" vertical="center" wrapText="1"/>
      <protection locked="0"/>
    </xf>
    <xf numFmtId="178" fontId="52" fillId="0" borderId="86" xfId="0" applyNumberFormat="1" applyFont="1" applyBorder="1" applyAlignment="1" applyProtection="1">
      <alignment horizontal="center" vertical="center" wrapText="1"/>
      <protection locked="0"/>
    </xf>
    <xf numFmtId="178" fontId="52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64" fillId="13" borderId="85" xfId="0" applyFont="1" applyFill="1" applyBorder="1" applyAlignment="1" applyProtection="1">
      <alignment horizontal="center" vertical="center" wrapText="1"/>
      <protection/>
    </xf>
    <xf numFmtId="0" fontId="64" fillId="13" borderId="86" xfId="0" applyFont="1" applyFill="1" applyBorder="1" applyAlignment="1" applyProtection="1">
      <alignment horizontal="center" vertical="center" wrapText="1"/>
      <protection/>
    </xf>
    <xf numFmtId="0" fontId="52" fillId="25" borderId="85" xfId="0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65" fillId="10" borderId="82" xfId="0" applyFont="1" applyFill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52" fillId="0" borderId="80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 shrinkToFit="1"/>
      <protection locked="0"/>
    </xf>
    <xf numFmtId="0" fontId="50" fillId="0" borderId="78" xfId="0" applyFont="1" applyFill="1" applyBorder="1" applyAlignment="1" applyProtection="1">
      <alignment horizontal="left" vertical="center"/>
      <protection locked="0"/>
    </xf>
    <xf numFmtId="0" fontId="50" fillId="0" borderId="76" xfId="0" applyFont="1" applyFill="1" applyBorder="1" applyAlignment="1" applyProtection="1">
      <alignment horizontal="left" vertical="center"/>
      <protection locked="0"/>
    </xf>
    <xf numFmtId="0" fontId="15" fillId="25" borderId="82" xfId="0" applyFont="1" applyFill="1" applyBorder="1" applyAlignment="1" applyProtection="1">
      <alignment horizontal="center" vertical="center" wrapText="1"/>
      <protection locked="0"/>
    </xf>
    <xf numFmtId="14" fontId="50" fillId="25" borderId="82" xfId="0" applyNumberFormat="1" applyFont="1" applyFill="1" applyBorder="1" applyAlignment="1" applyProtection="1">
      <alignment horizontal="center" vertical="center"/>
      <protection locked="0"/>
    </xf>
    <xf numFmtId="0" fontId="50" fillId="25" borderId="82" xfId="0" applyFont="1" applyFill="1" applyBorder="1" applyAlignment="1" applyProtection="1">
      <alignment horizontal="center" vertical="center" shrinkToFit="1"/>
      <protection locked="0"/>
    </xf>
    <xf numFmtId="14" fontId="50" fillId="0" borderId="82" xfId="0" applyNumberFormat="1" applyFont="1" applyBorder="1" applyAlignment="1" applyProtection="1">
      <alignment horizontal="center" vertical="center"/>
      <protection locked="0"/>
    </xf>
    <xf numFmtId="0" fontId="52" fillId="0" borderId="82" xfId="0" applyFont="1" applyBorder="1" applyAlignment="1" applyProtection="1">
      <alignment horizontal="center" vertical="center"/>
      <protection locked="0"/>
    </xf>
    <xf numFmtId="0" fontId="50" fillId="25" borderId="84" xfId="0" applyFont="1" applyFill="1" applyBorder="1" applyAlignment="1" applyProtection="1">
      <alignment horizontal="center" vertical="center"/>
      <protection locked="0"/>
    </xf>
    <xf numFmtId="0" fontId="3" fillId="29" borderId="82" xfId="0" applyFont="1" applyFill="1" applyBorder="1" applyAlignment="1" applyProtection="1">
      <alignment horizontal="center" vertical="center"/>
      <protection locked="0"/>
    </xf>
    <xf numFmtId="0" fontId="50" fillId="25" borderId="86" xfId="0" applyFont="1" applyFill="1" applyBorder="1" applyAlignment="1" applyProtection="1">
      <alignment horizontal="center" vertical="center"/>
      <protection locked="0"/>
    </xf>
    <xf numFmtId="0" fontId="50" fillId="29" borderId="94" xfId="0" applyFont="1" applyFill="1" applyBorder="1" applyAlignment="1" applyProtection="1">
      <alignment horizontal="center" vertical="center"/>
      <protection locked="0"/>
    </xf>
    <xf numFmtId="0" fontId="53" fillId="13" borderId="32" xfId="0" applyFont="1" applyFill="1" applyBorder="1" applyAlignment="1" applyProtection="1">
      <alignment horizontal="center" vertical="center"/>
      <protection/>
    </xf>
    <xf numFmtId="0" fontId="53" fillId="13" borderId="15" xfId="0" applyFont="1" applyFill="1" applyBorder="1" applyAlignment="1" applyProtection="1">
      <alignment horizontal="center" vertical="center"/>
      <protection/>
    </xf>
    <xf numFmtId="0" fontId="53" fillId="13" borderId="33" xfId="0" applyFont="1" applyFill="1" applyBorder="1" applyAlignment="1" applyProtection="1">
      <alignment horizontal="center" vertical="center"/>
      <protection/>
    </xf>
    <xf numFmtId="0" fontId="11" fillId="0" borderId="93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 wrapText="1"/>
    </xf>
    <xf numFmtId="0" fontId="66" fillId="13" borderId="95" xfId="0" applyFont="1" applyFill="1" applyBorder="1" applyAlignment="1" applyProtection="1">
      <alignment horizontal="center" vertical="center" wrapText="1"/>
      <protection/>
    </xf>
    <xf numFmtId="0" fontId="66" fillId="13" borderId="87" xfId="0" applyFont="1" applyFill="1" applyBorder="1" applyAlignment="1" applyProtection="1">
      <alignment horizontal="center" vertical="center"/>
      <protection/>
    </xf>
    <xf numFmtId="0" fontId="52" fillId="0" borderId="95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78" xfId="0" applyFont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 wrapText="1"/>
    </xf>
    <xf numFmtId="0" fontId="66" fillId="13" borderId="95" xfId="0" applyFont="1" applyFill="1" applyBorder="1" applyAlignment="1" applyProtection="1">
      <alignment horizontal="center" vertical="center"/>
      <protection/>
    </xf>
    <xf numFmtId="0" fontId="52" fillId="0" borderId="95" xfId="0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 wrapText="1"/>
    </xf>
    <xf numFmtId="0" fontId="66" fillId="13" borderId="85" xfId="0" applyFont="1" applyFill="1" applyBorder="1" applyAlignment="1" applyProtection="1">
      <alignment horizontal="center" vertical="center"/>
      <protection/>
    </xf>
    <xf numFmtId="0" fontId="66" fillId="13" borderId="86" xfId="0" applyFont="1" applyFill="1" applyBorder="1" applyAlignment="1" applyProtection="1">
      <alignment horizontal="center" vertical="center"/>
      <protection/>
    </xf>
    <xf numFmtId="0" fontId="52" fillId="0" borderId="85" xfId="0" applyFont="1" applyBorder="1" applyAlignment="1" applyProtection="1">
      <alignment horizontal="center" vertical="center"/>
      <protection locked="0"/>
    </xf>
    <xf numFmtId="0" fontId="52" fillId="0" borderId="76" xfId="0" applyFont="1" applyBorder="1" applyAlignment="1" applyProtection="1">
      <alignment horizontal="center" vertical="center"/>
      <protection locked="0"/>
    </xf>
    <xf numFmtId="0" fontId="15" fillId="30" borderId="85" xfId="0" applyFont="1" applyFill="1" applyBorder="1" applyAlignment="1" applyProtection="1">
      <alignment horizontal="center" vertical="center"/>
      <protection locked="0"/>
    </xf>
    <xf numFmtId="0" fontId="15" fillId="30" borderId="86" xfId="0" applyFont="1" applyFill="1" applyBorder="1" applyAlignment="1" applyProtection="1">
      <alignment horizontal="center" vertical="center"/>
      <protection locked="0"/>
    </xf>
    <xf numFmtId="0" fontId="11" fillId="29" borderId="82" xfId="0" applyFont="1" applyFill="1" applyBorder="1" applyAlignment="1" applyProtection="1">
      <alignment vertical="center" shrinkToFit="1"/>
      <protection locked="0"/>
    </xf>
    <xf numFmtId="178" fontId="15" fillId="0" borderId="82" xfId="0" applyNumberFormat="1" applyFont="1" applyBorder="1" applyAlignment="1" applyProtection="1">
      <alignment horizontal="center" vertical="center" shrinkToFit="1"/>
      <protection locked="0"/>
    </xf>
    <xf numFmtId="0" fontId="15" fillId="10" borderId="85" xfId="0" applyFont="1" applyFill="1" applyBorder="1" applyAlignment="1" applyProtection="1">
      <alignment horizontal="center" vertical="center"/>
      <protection locked="0"/>
    </xf>
    <xf numFmtId="0" fontId="15" fillId="10" borderId="86" xfId="0" applyFont="1" applyFill="1" applyBorder="1" applyAlignment="1" applyProtection="1">
      <alignment horizontal="center" vertical="center"/>
      <protection locked="0"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7" fillId="20" borderId="0" xfId="0" applyFont="1" applyFill="1" applyBorder="1" applyAlignment="1" applyProtection="1">
      <alignment horizontal="center" vertical="center"/>
      <protection/>
    </xf>
    <xf numFmtId="0" fontId="50" fillId="0" borderId="85" xfId="0" applyFont="1" applyFill="1" applyBorder="1" applyAlignment="1" applyProtection="1">
      <alignment horizontal="center" vertical="center"/>
      <protection locked="0"/>
    </xf>
    <xf numFmtId="0" fontId="50" fillId="0" borderId="96" xfId="0" applyFont="1" applyFill="1" applyBorder="1" applyAlignment="1" applyProtection="1">
      <alignment horizontal="center" vertical="center"/>
      <protection locked="0"/>
    </xf>
    <xf numFmtId="0" fontId="50" fillId="0" borderId="79" xfId="0" applyFont="1" applyFill="1" applyBorder="1" applyAlignment="1" applyProtection="1">
      <alignment horizontal="left" vertical="center"/>
      <protection locked="0"/>
    </xf>
    <xf numFmtId="0" fontId="50" fillId="0" borderId="96" xfId="0" applyFont="1" applyBorder="1" applyAlignment="1" applyProtection="1">
      <alignment horizontal="left" vertical="center"/>
      <protection locked="0"/>
    </xf>
    <xf numFmtId="0" fontId="50" fillId="0" borderId="97" xfId="0" applyFont="1" applyFill="1" applyBorder="1" applyAlignment="1" applyProtection="1">
      <alignment horizontal="left" vertical="center"/>
      <protection locked="0"/>
    </xf>
    <xf numFmtId="0" fontId="50" fillId="0" borderId="98" xfId="0" applyFont="1" applyFill="1" applyBorder="1" applyAlignment="1" applyProtection="1">
      <alignment horizontal="left" vertical="center"/>
      <protection locked="0"/>
    </xf>
    <xf numFmtId="0" fontId="63" fillId="0" borderId="79" xfId="0" applyFont="1" applyFill="1" applyBorder="1" applyAlignment="1" applyProtection="1">
      <alignment horizontal="left" vertical="center"/>
      <protection locked="0"/>
    </xf>
    <xf numFmtId="0" fontId="63" fillId="0" borderId="96" xfId="0" applyFont="1" applyBorder="1" applyAlignment="1" applyProtection="1">
      <alignment horizontal="left" vertical="center"/>
      <protection locked="0"/>
    </xf>
    <xf numFmtId="49" fontId="50" fillId="0" borderId="79" xfId="0" applyNumberFormat="1" applyFont="1" applyFill="1" applyBorder="1" applyAlignment="1" applyProtection="1">
      <alignment horizontal="left" vertical="center"/>
      <protection locked="0"/>
    </xf>
    <xf numFmtId="49" fontId="50" fillId="0" borderId="96" xfId="0" applyNumberFormat="1" applyFont="1" applyFill="1" applyBorder="1" applyAlignment="1" applyProtection="1">
      <alignment horizontal="left" vertical="center"/>
      <protection locked="0"/>
    </xf>
    <xf numFmtId="0" fontId="50" fillId="25" borderId="79" xfId="0" applyFont="1" applyFill="1" applyBorder="1" applyAlignment="1" applyProtection="1">
      <alignment horizontal="center" vertical="center"/>
      <protection locked="0"/>
    </xf>
    <xf numFmtId="0" fontId="50" fillId="25" borderId="79" xfId="0" applyFont="1" applyFill="1" applyBorder="1" applyAlignment="1" applyProtection="1">
      <alignment horizontal="center" vertical="center" shrinkToFit="1"/>
      <protection locked="0"/>
    </xf>
    <xf numFmtId="0" fontId="50" fillId="0" borderId="96" xfId="0" applyFont="1" applyFill="1" applyBorder="1" applyAlignment="1" applyProtection="1">
      <alignment horizontal="center" vertical="center" shrinkToFit="1"/>
      <protection locked="0"/>
    </xf>
    <xf numFmtId="0" fontId="51" fillId="13" borderId="82" xfId="0" applyFont="1" applyFill="1" applyBorder="1" applyAlignment="1" applyProtection="1">
      <alignment horizontal="left" vertical="center"/>
      <protection/>
    </xf>
    <xf numFmtId="0" fontId="51" fillId="13" borderId="79" xfId="0" applyFont="1" applyFill="1" applyBorder="1" applyAlignment="1" applyProtection="1">
      <alignment horizontal="left" vertical="center"/>
      <protection/>
    </xf>
    <xf numFmtId="0" fontId="51" fillId="0" borderId="96" xfId="0" applyFont="1" applyFill="1" applyBorder="1" applyAlignment="1" applyProtection="1">
      <alignment horizontal="left" vertical="center"/>
      <protection/>
    </xf>
    <xf numFmtId="0" fontId="50" fillId="0" borderId="79" xfId="0" applyFont="1" applyBorder="1" applyAlignment="1" applyProtection="1">
      <alignment horizontal="center" vertical="center"/>
      <protection locked="0"/>
    </xf>
    <xf numFmtId="0" fontId="52" fillId="0" borderId="79" xfId="0" applyFont="1" applyBorder="1" applyAlignment="1" applyProtection="1">
      <alignment horizontal="center" vertical="center"/>
      <protection locked="0"/>
    </xf>
    <xf numFmtId="0" fontId="52" fillId="0" borderId="96" xfId="0" applyFont="1" applyBorder="1" applyAlignment="1" applyProtection="1">
      <alignment horizontal="center" vertical="center"/>
      <protection locked="0"/>
    </xf>
    <xf numFmtId="0" fontId="3" fillId="29" borderId="79" xfId="0" applyFont="1" applyFill="1" applyBorder="1" applyAlignment="1" applyProtection="1">
      <alignment horizontal="center" vertical="center"/>
      <protection locked="0"/>
    </xf>
    <xf numFmtId="0" fontId="3" fillId="29" borderId="96" xfId="0" applyFont="1" applyFill="1" applyBorder="1" applyAlignment="1" applyProtection="1">
      <alignment horizontal="center" vertical="center"/>
      <protection locked="0"/>
    </xf>
    <xf numFmtId="0" fontId="11" fillId="0" borderId="79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center" vertical="center"/>
      <protection locked="0"/>
    </xf>
    <xf numFmtId="0" fontId="61" fillId="2" borderId="79" xfId="0" applyFont="1" applyFill="1" applyBorder="1" applyAlignment="1" applyProtection="1">
      <alignment horizontal="center" vertical="center"/>
      <protection/>
    </xf>
    <xf numFmtId="0" fontId="61" fillId="2" borderId="0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8" fillId="28" borderId="79" xfId="0" applyFont="1" applyFill="1" applyBorder="1" applyAlignment="1" applyProtection="1">
      <alignment horizontal="center" vertical="center"/>
      <protection/>
    </xf>
    <xf numFmtId="0" fontId="18" fillId="28" borderId="31" xfId="0" applyFont="1" applyFill="1" applyBorder="1" applyAlignment="1" applyProtection="1">
      <alignment horizontal="center" vertical="center"/>
      <protection/>
    </xf>
    <xf numFmtId="0" fontId="6" fillId="28" borderId="32" xfId="0" applyFont="1" applyFill="1" applyBorder="1" applyAlignment="1">
      <alignment horizontal="center"/>
    </xf>
    <xf numFmtId="0" fontId="6" fillId="28" borderId="15" xfId="0" applyFont="1" applyFill="1" applyBorder="1" applyAlignment="1">
      <alignment horizontal="center"/>
    </xf>
    <xf numFmtId="0" fontId="12" fillId="28" borderId="32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12" fillId="28" borderId="31" xfId="0" applyFont="1" applyFill="1" applyBorder="1" applyAlignment="1">
      <alignment vertical="center"/>
    </xf>
    <xf numFmtId="178" fontId="15" fillId="0" borderId="79" xfId="0" applyNumberFormat="1" applyFont="1" applyBorder="1" applyAlignment="1" applyProtection="1">
      <alignment horizontal="center" vertical="center" shrinkToFit="1"/>
      <protection locked="0"/>
    </xf>
    <xf numFmtId="178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9" borderId="3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83" fontId="57" fillId="13" borderId="99" xfId="0" applyNumberFormat="1" applyFont="1" applyFill="1" applyBorder="1" applyAlignment="1" applyProtection="1">
      <alignment horizontal="center" vertical="center" wrapText="1"/>
      <protection/>
    </xf>
    <xf numFmtId="183" fontId="57" fillId="13" borderId="100" xfId="0" applyNumberFormat="1" applyFont="1" applyFill="1" applyBorder="1" applyAlignment="1" applyProtection="1">
      <alignment horizontal="center" vertical="center" wrapText="1"/>
      <protection/>
    </xf>
    <xf numFmtId="183" fontId="62" fillId="13" borderId="101" xfId="0" applyNumberFormat="1" applyFont="1" applyFill="1" applyBorder="1" applyAlignment="1" applyProtection="1">
      <alignment vertical="center" wrapText="1"/>
      <protection/>
    </xf>
    <xf numFmtId="0" fontId="52" fillId="0" borderId="89" xfId="0" applyFont="1" applyBorder="1" applyAlignment="1" applyProtection="1">
      <alignment horizontal="center" vertical="center" shrinkToFit="1"/>
      <protection locked="0"/>
    </xf>
    <xf numFmtId="0" fontId="67" fillId="29" borderId="10" xfId="0" applyFont="1" applyFill="1" applyBorder="1" applyAlignment="1" applyProtection="1">
      <alignment horizontal="center" vertical="center"/>
      <protection/>
    </xf>
    <xf numFmtId="0" fontId="67" fillId="29" borderId="11" xfId="0" applyFont="1" applyFill="1" applyBorder="1" applyAlignment="1" applyProtection="1">
      <alignment horizontal="center" vertical="center"/>
      <protection/>
    </xf>
    <xf numFmtId="0" fontId="67" fillId="29" borderId="14" xfId="0" applyFont="1" applyFill="1" applyBorder="1" applyAlignment="1" applyProtection="1">
      <alignment horizontal="center" vertical="center"/>
      <protection/>
    </xf>
    <xf numFmtId="0" fontId="67" fillId="29" borderId="0" xfId="0" applyFont="1" applyFill="1" applyBorder="1" applyAlignment="1" applyProtection="1">
      <alignment horizontal="center" vertical="center"/>
      <protection/>
    </xf>
    <xf numFmtId="0" fontId="67" fillId="29" borderId="12" xfId="0" applyFont="1" applyFill="1" applyBorder="1" applyAlignment="1" applyProtection="1">
      <alignment horizontal="center" vertical="center"/>
      <protection/>
    </xf>
    <xf numFmtId="0" fontId="67" fillId="29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10" borderId="95" xfId="0" applyFont="1" applyFill="1" applyBorder="1" applyAlignment="1" applyProtection="1">
      <alignment horizontal="center" vertical="center"/>
      <protection locked="0"/>
    </xf>
    <xf numFmtId="0" fontId="15" fillId="10" borderId="87" xfId="0" applyFont="1" applyFill="1" applyBorder="1" applyAlignment="1" applyProtection="1">
      <alignment horizontal="center" vertical="center"/>
      <protection locked="0"/>
    </xf>
    <xf numFmtId="0" fontId="11" fillId="29" borderId="89" xfId="0" applyFont="1" applyFill="1" applyBorder="1" applyAlignment="1" applyProtection="1">
      <alignment vertical="center" shrinkToFit="1"/>
      <protection locked="0"/>
    </xf>
    <xf numFmtId="178" fontId="15" fillId="0" borderId="89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178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7" fillId="29" borderId="24" xfId="0" applyFont="1" applyFill="1" applyBorder="1" applyAlignment="1" applyProtection="1">
      <alignment horizontal="center" vertical="center"/>
      <protection/>
    </xf>
    <xf numFmtId="0" fontId="67" fillId="29" borderId="26" xfId="0" applyFont="1" applyFill="1" applyBorder="1" applyAlignment="1" applyProtection="1">
      <alignment horizontal="center" vertical="center"/>
      <protection/>
    </xf>
    <xf numFmtId="0" fontId="67" fillId="29" borderId="25" xfId="0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 quotePrefix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</xdr:row>
      <xdr:rowOff>19050</xdr:rowOff>
    </xdr:from>
    <xdr:to>
      <xdr:col>8</xdr:col>
      <xdr:colOff>962025</xdr:colOff>
      <xdr:row>4</xdr:row>
      <xdr:rowOff>66675</xdr:rowOff>
    </xdr:to>
    <xdr:sp>
      <xdr:nvSpPr>
        <xdr:cNvPr id="1" name="Line 985"/>
        <xdr:cNvSpPr>
          <a:spLocks/>
        </xdr:cNvSpPr>
      </xdr:nvSpPr>
      <xdr:spPr>
        <a:xfrm>
          <a:off x="5648325" y="1781175"/>
          <a:ext cx="1343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790575</xdr:colOff>
      <xdr:row>2</xdr:row>
      <xdr:rowOff>180975</xdr:rowOff>
    </xdr:from>
    <xdr:to>
      <xdr:col>8</xdr:col>
      <xdr:colOff>962025</xdr:colOff>
      <xdr:row>3</xdr:row>
      <xdr:rowOff>0</xdr:rowOff>
    </xdr:to>
    <xdr:sp>
      <xdr:nvSpPr>
        <xdr:cNvPr id="2" name="Line 986"/>
        <xdr:cNvSpPr>
          <a:spLocks/>
        </xdr:cNvSpPr>
      </xdr:nvSpPr>
      <xdr:spPr>
        <a:xfrm>
          <a:off x="5676900" y="1495425"/>
          <a:ext cx="1314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6</xdr:col>
      <xdr:colOff>714375</xdr:colOff>
      <xdr:row>8</xdr:row>
      <xdr:rowOff>38100</xdr:rowOff>
    </xdr:to>
    <xdr:sp>
      <xdr:nvSpPr>
        <xdr:cNvPr id="1" name="Line 439"/>
        <xdr:cNvSpPr>
          <a:spLocks/>
        </xdr:cNvSpPr>
      </xdr:nvSpPr>
      <xdr:spPr>
        <a:xfrm>
          <a:off x="5772150" y="1562100"/>
          <a:ext cx="1066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6</xdr:col>
      <xdr:colOff>733425</xdr:colOff>
      <xdr:row>10</xdr:row>
      <xdr:rowOff>38100</xdr:rowOff>
    </xdr:to>
    <xdr:sp>
      <xdr:nvSpPr>
        <xdr:cNvPr id="2" name="Line 440"/>
        <xdr:cNvSpPr>
          <a:spLocks/>
        </xdr:cNvSpPr>
      </xdr:nvSpPr>
      <xdr:spPr>
        <a:xfrm>
          <a:off x="5781675" y="1943100"/>
          <a:ext cx="1076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723900</xdr:colOff>
      <xdr:row>12</xdr:row>
      <xdr:rowOff>38100</xdr:rowOff>
    </xdr:to>
    <xdr:sp>
      <xdr:nvSpPr>
        <xdr:cNvPr id="3" name="Line 441"/>
        <xdr:cNvSpPr>
          <a:spLocks/>
        </xdr:cNvSpPr>
      </xdr:nvSpPr>
      <xdr:spPr>
        <a:xfrm>
          <a:off x="5772150" y="2324100"/>
          <a:ext cx="1076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142875</xdr:rowOff>
    </xdr:from>
    <xdr:to>
      <xdr:col>0</xdr:col>
      <xdr:colOff>657225</xdr:colOff>
      <xdr:row>38</xdr:row>
      <xdr:rowOff>152400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896350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38100</xdr:rowOff>
    </xdr:from>
    <xdr:to>
      <xdr:col>0</xdr:col>
      <xdr:colOff>695325</xdr:colOff>
      <xdr:row>39</xdr:row>
      <xdr:rowOff>57150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791575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M165"/>
  <sheetViews>
    <sheetView showGridLines="0" showZeros="0" tabSelected="1" showOutlineSymbols="0" zoomScale="115" zoomScaleNormal="115" workbookViewId="0" topLeftCell="B79">
      <selection activeCell="Q51" sqref="Q51:R52"/>
    </sheetView>
  </sheetViews>
  <sheetFormatPr defaultColWidth="3.625" defaultRowHeight="7.5" customHeight="1"/>
  <cols>
    <col min="1" max="1" width="3.625" style="891" customWidth="1"/>
    <col min="2" max="2" width="4.00390625" style="0" customWidth="1"/>
    <col min="5" max="5" width="5.25390625" style="0" customWidth="1"/>
    <col min="10" max="10" width="1.875" style="0" customWidth="1"/>
    <col min="13" max="13" width="3.125" style="0" customWidth="1"/>
    <col min="14" max="14" width="1.625" style="0" hidden="1" customWidth="1"/>
    <col min="15" max="15" width="8.25390625" style="0" customWidth="1"/>
    <col min="16" max="16" width="0.5" style="0" customWidth="1"/>
    <col min="18" max="18" width="5.375" style="0" customWidth="1"/>
    <col min="20" max="20" width="4.75390625" style="0" customWidth="1"/>
    <col min="21" max="21" width="4.125" style="0" customWidth="1"/>
    <col min="22" max="22" width="5.625" style="0" customWidth="1"/>
    <col min="23" max="23" width="4.00390625" style="0" customWidth="1"/>
    <col min="25" max="25" width="3.125" style="0" customWidth="1"/>
    <col min="26" max="26" width="3.00390625" style="0" customWidth="1"/>
    <col min="27" max="27" width="6.50390625" style="0" customWidth="1"/>
    <col min="28" max="28" width="4.75390625" style="0" customWidth="1"/>
    <col min="32" max="32" width="5.50390625" style="0" bestFit="1" customWidth="1"/>
    <col min="34" max="34" width="5.50390625" style="0" bestFit="1" customWidth="1"/>
  </cols>
  <sheetData>
    <row r="1" spans="1:32" ht="7.5" customHeight="1">
      <c r="A1" s="892"/>
      <c r="B1" s="893" t="s">
        <v>0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7"/>
      <c r="AB1" s="1067"/>
      <c r="AC1" s="1068"/>
      <c r="AD1" s="1068"/>
      <c r="AE1" s="1068"/>
      <c r="AF1" s="1069"/>
    </row>
    <row r="2" spans="1:32" ht="15" customHeight="1">
      <c r="A2" s="895"/>
      <c r="B2" s="896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1070"/>
      <c r="AC2" s="1071"/>
      <c r="AD2" s="1071"/>
      <c r="AE2" s="1071"/>
      <c r="AF2" s="1072"/>
    </row>
    <row r="3" spans="1:32" ht="18.75" customHeight="1">
      <c r="A3" s="895"/>
      <c r="B3" s="896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7"/>
      <c r="Z3" s="897"/>
      <c r="AA3" s="897"/>
      <c r="AB3" s="1070"/>
      <c r="AC3" s="1071"/>
      <c r="AD3" s="1071"/>
      <c r="AE3" s="1071"/>
      <c r="AF3" s="1072"/>
    </row>
    <row r="4" spans="1:32" ht="11.25" customHeight="1">
      <c r="A4" s="895"/>
      <c r="B4" s="896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1070"/>
      <c r="AC4" s="1071"/>
      <c r="AD4" s="1071"/>
      <c r="AE4" s="1071"/>
      <c r="AF4" s="1072"/>
    </row>
    <row r="5" spans="1:32" ht="37.5" customHeight="1">
      <c r="A5" s="895"/>
      <c r="B5" s="898" t="s">
        <v>1</v>
      </c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1073"/>
      <c r="AB5" s="1070"/>
      <c r="AC5" s="1071"/>
      <c r="AD5" s="1071"/>
      <c r="AE5" s="1071"/>
      <c r="AF5" s="1072"/>
    </row>
    <row r="6" spans="1:36" ht="18" customHeight="1">
      <c r="A6" s="895"/>
      <c r="B6" s="900" t="s">
        <v>2</v>
      </c>
      <c r="C6" s="901"/>
      <c r="D6" s="902" t="s">
        <v>3</v>
      </c>
      <c r="E6" s="903"/>
      <c r="F6" s="904"/>
      <c r="G6" s="905"/>
      <c r="H6" s="905"/>
      <c r="I6" s="905"/>
      <c r="J6" s="905"/>
      <c r="K6" s="981" t="s">
        <v>4</v>
      </c>
      <c r="L6" s="981"/>
      <c r="M6" s="981"/>
      <c r="N6" s="982"/>
      <c r="O6" s="982"/>
      <c r="P6" s="982"/>
      <c r="Q6" s="982"/>
      <c r="R6" s="981" t="s">
        <v>5</v>
      </c>
      <c r="S6" s="981"/>
      <c r="T6" s="981"/>
      <c r="U6" s="982"/>
      <c r="V6" s="982"/>
      <c r="W6" s="982"/>
      <c r="X6" s="982"/>
      <c r="Y6" s="982"/>
      <c r="Z6" s="1074"/>
      <c r="AA6" s="1075"/>
      <c r="AB6" s="1070"/>
      <c r="AC6" s="1071"/>
      <c r="AD6" s="1071"/>
      <c r="AE6" s="1071"/>
      <c r="AF6" s="1072"/>
      <c r="AH6">
        <v>2009</v>
      </c>
      <c r="AI6">
        <v>7</v>
      </c>
      <c r="AJ6">
        <v>11</v>
      </c>
    </row>
    <row r="7" spans="1:36" ht="7.5" customHeight="1">
      <c r="A7" s="895"/>
      <c r="B7" s="906"/>
      <c r="C7" s="907"/>
      <c r="D7" s="908" t="s">
        <v>6</v>
      </c>
      <c r="E7" s="908"/>
      <c r="F7" s="909"/>
      <c r="G7" s="909"/>
      <c r="H7" s="909"/>
      <c r="I7" s="909"/>
      <c r="J7" s="909"/>
      <c r="K7" s="909"/>
      <c r="L7" s="909"/>
      <c r="M7" s="909"/>
      <c r="N7" s="983" t="s">
        <v>7</v>
      </c>
      <c r="O7" s="983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1076"/>
      <c r="AA7" s="1077"/>
      <c r="AB7" s="1070"/>
      <c r="AC7" s="1071"/>
      <c r="AD7" s="1071"/>
      <c r="AE7" s="1071"/>
      <c r="AF7" s="1072"/>
      <c r="AH7" s="1117" t="s">
        <v>8</v>
      </c>
      <c r="AI7" s="1117"/>
      <c r="AJ7" s="1117"/>
    </row>
    <row r="8" spans="1:36" ht="7.5" customHeight="1">
      <c r="A8" s="895"/>
      <c r="B8" s="906"/>
      <c r="C8" s="907"/>
      <c r="D8" s="908"/>
      <c r="E8" s="908"/>
      <c r="F8" s="909"/>
      <c r="G8" s="909"/>
      <c r="H8" s="909"/>
      <c r="I8" s="909"/>
      <c r="J8" s="909"/>
      <c r="K8" s="909"/>
      <c r="L8" s="909"/>
      <c r="M8" s="909"/>
      <c r="N8" s="983"/>
      <c r="O8" s="983"/>
      <c r="P8" s="984"/>
      <c r="Q8" s="984"/>
      <c r="R8" s="984"/>
      <c r="S8" s="984"/>
      <c r="T8" s="984"/>
      <c r="U8" s="984"/>
      <c r="V8" s="984"/>
      <c r="W8" s="984"/>
      <c r="X8" s="984"/>
      <c r="Y8" s="984"/>
      <c r="Z8" s="1076"/>
      <c r="AA8" s="1077"/>
      <c r="AB8" s="1070"/>
      <c r="AC8" s="1071"/>
      <c r="AD8" s="1071"/>
      <c r="AE8" s="1071"/>
      <c r="AF8" s="1072"/>
      <c r="AH8" s="1117"/>
      <c r="AI8" s="1117"/>
      <c r="AJ8" s="1117"/>
    </row>
    <row r="9" spans="1:32" ht="7.5" customHeight="1">
      <c r="A9" s="895"/>
      <c r="B9" s="906"/>
      <c r="C9" s="907"/>
      <c r="D9" s="908" t="s">
        <v>5</v>
      </c>
      <c r="E9" s="908"/>
      <c r="F9" s="909"/>
      <c r="G9" s="909"/>
      <c r="H9" s="909"/>
      <c r="I9" s="909"/>
      <c r="J9" s="909"/>
      <c r="K9" s="909"/>
      <c r="L9" s="909"/>
      <c r="M9" s="909"/>
      <c r="N9" s="983" t="s">
        <v>9</v>
      </c>
      <c r="O9" s="983"/>
      <c r="P9" s="984"/>
      <c r="Q9" s="984"/>
      <c r="R9" s="984"/>
      <c r="S9" s="984"/>
      <c r="T9" s="984"/>
      <c r="U9" s="984"/>
      <c r="V9" s="984"/>
      <c r="W9" s="984"/>
      <c r="X9" s="984"/>
      <c r="Y9" s="984"/>
      <c r="Z9" s="1076"/>
      <c r="AA9" s="1077"/>
      <c r="AB9" s="1070"/>
      <c r="AC9" s="1071"/>
      <c r="AD9" s="1071"/>
      <c r="AE9" s="1071"/>
      <c r="AF9" s="1072"/>
    </row>
    <row r="10" spans="1:32" ht="6.75" customHeight="1">
      <c r="A10" s="895"/>
      <c r="B10" s="906"/>
      <c r="C10" s="907"/>
      <c r="D10" s="908"/>
      <c r="E10" s="908"/>
      <c r="F10" s="909"/>
      <c r="G10" s="909"/>
      <c r="H10" s="909"/>
      <c r="I10" s="909"/>
      <c r="J10" s="909"/>
      <c r="K10" s="909"/>
      <c r="L10" s="909"/>
      <c r="M10" s="909"/>
      <c r="N10" s="983"/>
      <c r="O10" s="983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1076"/>
      <c r="AA10" s="1077"/>
      <c r="AB10" s="1070"/>
      <c r="AC10" s="1071"/>
      <c r="AD10" s="1071"/>
      <c r="AE10" s="1071"/>
      <c r="AF10" s="1072"/>
    </row>
    <row r="11" spans="1:32" ht="24" customHeight="1" hidden="1">
      <c r="A11" s="895"/>
      <c r="B11" s="906"/>
      <c r="C11" s="907"/>
      <c r="D11" s="908"/>
      <c r="E11" s="908"/>
      <c r="F11" s="909"/>
      <c r="G11" s="909"/>
      <c r="H11" s="909"/>
      <c r="I11" s="909"/>
      <c r="J11" s="909"/>
      <c r="K11" s="909"/>
      <c r="L11" s="909"/>
      <c r="M11" s="909"/>
      <c r="N11" s="983"/>
      <c r="O11" s="983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1076"/>
      <c r="AA11" s="1077"/>
      <c r="AB11" s="1070"/>
      <c r="AC11" s="1071"/>
      <c r="AD11" s="1071"/>
      <c r="AE11" s="1071"/>
      <c r="AF11" s="1072"/>
    </row>
    <row r="12" spans="1:32" ht="6.75" customHeight="1">
      <c r="A12" s="895"/>
      <c r="B12" s="906"/>
      <c r="C12" s="907"/>
      <c r="D12" s="910" t="s">
        <v>10</v>
      </c>
      <c r="E12" s="911"/>
      <c r="F12" s="909"/>
      <c r="G12" s="909"/>
      <c r="H12" s="909"/>
      <c r="I12" s="909"/>
      <c r="J12" s="909"/>
      <c r="K12" s="909"/>
      <c r="L12" s="909"/>
      <c r="M12" s="909"/>
      <c r="N12" s="985"/>
      <c r="O12" s="986" t="s">
        <v>11</v>
      </c>
      <c r="P12" s="987"/>
      <c r="Q12" s="1029"/>
      <c r="R12" s="1029"/>
      <c r="S12" s="1029"/>
      <c r="T12" s="1029"/>
      <c r="U12" s="1029"/>
      <c r="V12" s="1029"/>
      <c r="W12" s="1029"/>
      <c r="X12" s="1029"/>
      <c r="Y12" s="1029"/>
      <c r="Z12" s="1078"/>
      <c r="AA12" s="1077"/>
      <c r="AB12" s="1070"/>
      <c r="AC12" s="1071"/>
      <c r="AD12" s="1071"/>
      <c r="AE12" s="1071"/>
      <c r="AF12" s="1072"/>
    </row>
    <row r="13" spans="1:32" ht="6.75" customHeight="1">
      <c r="A13" s="895"/>
      <c r="B13" s="906"/>
      <c r="C13" s="907"/>
      <c r="D13" s="912"/>
      <c r="E13" s="913"/>
      <c r="F13" s="909"/>
      <c r="G13" s="909"/>
      <c r="H13" s="909"/>
      <c r="I13" s="909"/>
      <c r="J13" s="909"/>
      <c r="K13" s="909"/>
      <c r="L13" s="909"/>
      <c r="M13" s="909"/>
      <c r="N13" s="985"/>
      <c r="O13" s="988"/>
      <c r="P13" s="989"/>
      <c r="Q13" s="1030"/>
      <c r="R13" s="1030"/>
      <c r="S13" s="1030"/>
      <c r="T13" s="1030"/>
      <c r="U13" s="1030"/>
      <c r="V13" s="1030"/>
      <c r="W13" s="1030"/>
      <c r="X13" s="1030"/>
      <c r="Y13" s="1030"/>
      <c r="Z13" s="1079"/>
      <c r="AA13" s="1077"/>
      <c r="AB13" s="1070"/>
      <c r="AC13" s="1071"/>
      <c r="AD13" s="1071"/>
      <c r="AE13" s="1071"/>
      <c r="AF13" s="1072"/>
    </row>
    <row r="14" spans="1:32" ht="7.5" customHeight="1">
      <c r="A14" s="895"/>
      <c r="B14" s="906"/>
      <c r="C14" s="907"/>
      <c r="D14" s="908" t="s">
        <v>12</v>
      </c>
      <c r="E14" s="908"/>
      <c r="F14" s="914"/>
      <c r="G14" s="915"/>
      <c r="H14" s="915"/>
      <c r="I14" s="915"/>
      <c r="J14" s="915"/>
      <c r="K14" s="915"/>
      <c r="L14" s="915"/>
      <c r="M14" s="990"/>
      <c r="N14" s="983" t="s">
        <v>7</v>
      </c>
      <c r="O14" s="983"/>
      <c r="P14" s="991"/>
      <c r="Q14" s="993"/>
      <c r="R14" s="993"/>
      <c r="S14" s="993"/>
      <c r="T14" s="993"/>
      <c r="U14" s="993"/>
      <c r="V14" s="993"/>
      <c r="W14" s="993"/>
      <c r="X14" s="993"/>
      <c r="Y14" s="993"/>
      <c r="Z14" s="1080"/>
      <c r="AA14" s="1081"/>
      <c r="AB14" s="1070"/>
      <c r="AC14" s="1071"/>
      <c r="AD14" s="1071"/>
      <c r="AE14" s="1071"/>
      <c r="AF14" s="1072"/>
    </row>
    <row r="15" spans="1:32" ht="7.5" customHeight="1">
      <c r="A15" s="895"/>
      <c r="B15" s="906"/>
      <c r="C15" s="907"/>
      <c r="D15" s="908"/>
      <c r="E15" s="908"/>
      <c r="F15" s="916"/>
      <c r="G15" s="917"/>
      <c r="H15" s="917"/>
      <c r="I15" s="917"/>
      <c r="J15" s="917"/>
      <c r="K15" s="917"/>
      <c r="L15" s="917"/>
      <c r="M15" s="992"/>
      <c r="N15" s="983"/>
      <c r="O15" s="983"/>
      <c r="P15" s="993"/>
      <c r="Q15" s="993"/>
      <c r="R15" s="993"/>
      <c r="S15" s="993"/>
      <c r="T15" s="993"/>
      <c r="U15" s="993"/>
      <c r="V15" s="993"/>
      <c r="W15" s="993"/>
      <c r="X15" s="993"/>
      <c r="Y15" s="993"/>
      <c r="Z15" s="1080"/>
      <c r="AA15" s="1081"/>
      <c r="AB15" s="1070"/>
      <c r="AC15" s="1071"/>
      <c r="AD15" s="1071"/>
      <c r="AE15" s="1071"/>
      <c r="AF15" s="1072"/>
    </row>
    <row r="16" spans="1:32" ht="7.5" customHeight="1">
      <c r="A16" s="895"/>
      <c r="B16" s="906"/>
      <c r="C16" s="907"/>
      <c r="D16" s="908" t="s">
        <v>5</v>
      </c>
      <c r="E16" s="908"/>
      <c r="F16" s="918"/>
      <c r="G16" s="918"/>
      <c r="H16" s="918"/>
      <c r="I16" s="918"/>
      <c r="J16" s="918"/>
      <c r="K16" s="918"/>
      <c r="L16" s="918"/>
      <c r="M16" s="918"/>
      <c r="N16" s="983" t="s">
        <v>9</v>
      </c>
      <c r="O16" s="983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1082"/>
      <c r="AA16" s="1083"/>
      <c r="AB16" s="1070"/>
      <c r="AC16" s="1071"/>
      <c r="AD16" s="1071"/>
      <c r="AE16" s="1071"/>
      <c r="AF16" s="1072"/>
    </row>
    <row r="17" spans="1:32" ht="7.5" customHeight="1">
      <c r="A17" s="895"/>
      <c r="B17" s="919"/>
      <c r="C17" s="920"/>
      <c r="D17" s="908"/>
      <c r="E17" s="908"/>
      <c r="F17" s="918"/>
      <c r="G17" s="918"/>
      <c r="H17" s="918"/>
      <c r="I17" s="918"/>
      <c r="J17" s="918"/>
      <c r="K17" s="918"/>
      <c r="L17" s="918"/>
      <c r="M17" s="918"/>
      <c r="N17" s="983"/>
      <c r="O17" s="983"/>
      <c r="P17" s="994"/>
      <c r="Q17" s="994"/>
      <c r="R17" s="994"/>
      <c r="S17" s="994"/>
      <c r="T17" s="994"/>
      <c r="U17" s="994"/>
      <c r="V17" s="994"/>
      <c r="W17" s="994"/>
      <c r="X17" s="994"/>
      <c r="Y17" s="994"/>
      <c r="Z17" s="1082"/>
      <c r="AA17" s="1083"/>
      <c r="AB17" s="1070"/>
      <c r="AC17" s="1071"/>
      <c r="AD17" s="1071"/>
      <c r="AE17" s="1071"/>
      <c r="AF17" s="1072"/>
    </row>
    <row r="18" spans="1:32" ht="7.5" customHeight="1">
      <c r="A18" s="895"/>
      <c r="B18" s="921" t="s">
        <v>13</v>
      </c>
      <c r="C18" s="922"/>
      <c r="D18" s="923" t="s">
        <v>14</v>
      </c>
      <c r="E18" s="923"/>
      <c r="F18" s="924"/>
      <c r="G18" s="924"/>
      <c r="H18" s="924"/>
      <c r="I18" s="924"/>
      <c r="J18" s="924"/>
      <c r="K18" s="923" t="s">
        <v>15</v>
      </c>
      <c r="L18" s="923"/>
      <c r="M18" s="923"/>
      <c r="N18" s="929"/>
      <c r="O18" s="929"/>
      <c r="P18" s="929"/>
      <c r="Q18" s="929"/>
      <c r="R18" s="923" t="s">
        <v>16</v>
      </c>
      <c r="S18" s="923"/>
      <c r="T18" s="923"/>
      <c r="U18" s="923"/>
      <c r="V18" s="1031"/>
      <c r="W18" s="929"/>
      <c r="X18" s="929"/>
      <c r="Y18" s="929"/>
      <c r="Z18" s="1084"/>
      <c r="AA18" s="1075"/>
      <c r="AB18" s="1070"/>
      <c r="AC18" s="1071"/>
      <c r="AD18" s="1071"/>
      <c r="AE18" s="1071"/>
      <c r="AF18" s="1072"/>
    </row>
    <row r="19" spans="1:32" ht="7.5" customHeight="1">
      <c r="A19" s="895"/>
      <c r="B19" s="925"/>
      <c r="C19" s="926"/>
      <c r="D19" s="923"/>
      <c r="E19" s="923"/>
      <c r="F19" s="924"/>
      <c r="G19" s="924"/>
      <c r="H19" s="924"/>
      <c r="I19" s="924"/>
      <c r="J19" s="924"/>
      <c r="K19" s="923"/>
      <c r="L19" s="923"/>
      <c r="M19" s="923"/>
      <c r="N19" s="929"/>
      <c r="O19" s="929"/>
      <c r="P19" s="929"/>
      <c r="Q19" s="929"/>
      <c r="R19" s="923"/>
      <c r="S19" s="923"/>
      <c r="T19" s="923"/>
      <c r="U19" s="923"/>
      <c r="V19" s="929"/>
      <c r="W19" s="929"/>
      <c r="X19" s="929"/>
      <c r="Y19" s="929"/>
      <c r="Z19" s="1084"/>
      <c r="AA19" s="1075"/>
      <c r="AB19" s="1070"/>
      <c r="AC19" s="1071"/>
      <c r="AD19" s="1071"/>
      <c r="AE19" s="1071"/>
      <c r="AF19" s="1072"/>
    </row>
    <row r="20" spans="1:32" ht="7.5" customHeight="1">
      <c r="A20" s="895"/>
      <c r="B20" s="925"/>
      <c r="C20" s="926"/>
      <c r="D20" s="923" t="s">
        <v>17</v>
      </c>
      <c r="E20" s="923"/>
      <c r="F20" s="927"/>
      <c r="G20" s="927"/>
      <c r="H20" s="927"/>
      <c r="I20" s="927"/>
      <c r="J20" s="927"/>
      <c r="K20" s="923" t="s">
        <v>18</v>
      </c>
      <c r="L20" s="923"/>
      <c r="M20" s="923"/>
      <c r="N20" s="928"/>
      <c r="O20" s="928"/>
      <c r="P20" s="928"/>
      <c r="Q20" s="928"/>
      <c r="R20" s="923" t="s">
        <v>19</v>
      </c>
      <c r="S20" s="923"/>
      <c r="T20" s="923"/>
      <c r="U20" s="923"/>
      <c r="V20" s="1032"/>
      <c r="W20" s="929"/>
      <c r="X20" s="929"/>
      <c r="Y20" s="929"/>
      <c r="Z20" s="1084"/>
      <c r="AA20" s="1075"/>
      <c r="AB20" s="1070"/>
      <c r="AC20" s="1071"/>
      <c r="AD20" s="1071"/>
      <c r="AE20" s="1071"/>
      <c r="AF20" s="1072"/>
    </row>
    <row r="21" spans="1:32" ht="7.5" customHeight="1">
      <c r="A21" s="895"/>
      <c r="B21" s="925"/>
      <c r="C21" s="926"/>
      <c r="D21" s="923"/>
      <c r="E21" s="923"/>
      <c r="F21" s="927"/>
      <c r="G21" s="927"/>
      <c r="H21" s="927"/>
      <c r="I21" s="927"/>
      <c r="J21" s="927"/>
      <c r="K21" s="923"/>
      <c r="L21" s="923"/>
      <c r="M21" s="923"/>
      <c r="N21" s="928"/>
      <c r="O21" s="928"/>
      <c r="P21" s="928"/>
      <c r="Q21" s="928"/>
      <c r="R21" s="923"/>
      <c r="S21" s="923"/>
      <c r="T21" s="923"/>
      <c r="U21" s="923"/>
      <c r="V21" s="929"/>
      <c r="W21" s="929"/>
      <c r="X21" s="929"/>
      <c r="Y21" s="929"/>
      <c r="Z21" s="1084"/>
      <c r="AA21" s="1075"/>
      <c r="AB21" s="1070"/>
      <c r="AC21" s="1071"/>
      <c r="AD21" s="1071"/>
      <c r="AE21" s="1071"/>
      <c r="AF21" s="1072"/>
    </row>
    <row r="22" spans="1:32" ht="7.5" customHeight="1">
      <c r="A22" s="895"/>
      <c r="B22" s="925"/>
      <c r="C22" s="926"/>
      <c r="D22" s="923" t="s">
        <v>20</v>
      </c>
      <c r="E22" s="923"/>
      <c r="F22" s="928"/>
      <c r="G22" s="928"/>
      <c r="H22" s="928"/>
      <c r="I22" s="928"/>
      <c r="J22" s="928"/>
      <c r="K22" s="923" t="s">
        <v>21</v>
      </c>
      <c r="L22" s="923"/>
      <c r="M22" s="923"/>
      <c r="N22" s="929"/>
      <c r="O22" s="929"/>
      <c r="P22" s="929"/>
      <c r="Q22" s="929"/>
      <c r="R22" s="923" t="s">
        <v>22</v>
      </c>
      <c r="S22" s="923"/>
      <c r="T22" s="923"/>
      <c r="U22" s="923"/>
      <c r="V22" s="1033"/>
      <c r="W22" s="1033"/>
      <c r="X22" s="1033"/>
      <c r="Y22" s="1033"/>
      <c r="Z22" s="1085"/>
      <c r="AA22" s="1086"/>
      <c r="AB22" s="1070"/>
      <c r="AC22" s="1071"/>
      <c r="AD22" s="1071"/>
      <c r="AE22" s="1071"/>
      <c r="AF22" s="1072"/>
    </row>
    <row r="23" spans="1:32" ht="7.5" customHeight="1">
      <c r="A23" s="895"/>
      <c r="B23" s="925"/>
      <c r="C23" s="926"/>
      <c r="D23" s="923"/>
      <c r="E23" s="923"/>
      <c r="F23" s="928"/>
      <c r="G23" s="928"/>
      <c r="H23" s="928"/>
      <c r="I23" s="928"/>
      <c r="J23" s="928"/>
      <c r="K23" s="923"/>
      <c r="L23" s="923"/>
      <c r="M23" s="923"/>
      <c r="N23" s="929"/>
      <c r="O23" s="929"/>
      <c r="P23" s="929"/>
      <c r="Q23" s="929"/>
      <c r="R23" s="923"/>
      <c r="S23" s="923"/>
      <c r="T23" s="923"/>
      <c r="U23" s="923"/>
      <c r="V23" s="1033"/>
      <c r="W23" s="1033"/>
      <c r="X23" s="1033"/>
      <c r="Y23" s="1033"/>
      <c r="Z23" s="1085"/>
      <c r="AA23" s="1086"/>
      <c r="AB23" s="1070"/>
      <c r="AC23" s="1071"/>
      <c r="AD23" s="1071"/>
      <c r="AE23" s="1071"/>
      <c r="AF23" s="1072"/>
    </row>
    <row r="24" spans="1:32" ht="7.5" customHeight="1">
      <c r="A24" s="895"/>
      <c r="B24" s="925"/>
      <c r="C24" s="926"/>
      <c r="D24" s="923" t="s">
        <v>23</v>
      </c>
      <c r="E24" s="923"/>
      <c r="F24" s="929"/>
      <c r="G24" s="929"/>
      <c r="H24" s="929"/>
      <c r="I24" s="929"/>
      <c r="J24" s="929"/>
      <c r="K24" s="923" t="s">
        <v>24</v>
      </c>
      <c r="L24" s="923"/>
      <c r="M24" s="923"/>
      <c r="N24" s="995"/>
      <c r="O24" s="995"/>
      <c r="P24" s="995"/>
      <c r="Q24" s="995"/>
      <c r="R24" s="923" t="s">
        <v>25</v>
      </c>
      <c r="S24" s="923"/>
      <c r="T24" s="923"/>
      <c r="U24" s="923"/>
      <c r="V24" s="1034"/>
      <c r="W24" s="928"/>
      <c r="X24" s="928"/>
      <c r="Y24" s="1087" t="s">
        <v>26</v>
      </c>
      <c r="Z24" s="1088"/>
      <c r="AA24" s="1089"/>
      <c r="AB24" s="1070"/>
      <c r="AC24" s="1071"/>
      <c r="AD24" s="1071"/>
      <c r="AE24" s="1071"/>
      <c r="AF24" s="1072"/>
    </row>
    <row r="25" spans="1:32" ht="7.5" customHeight="1">
      <c r="A25" s="895"/>
      <c r="B25" s="925"/>
      <c r="C25" s="926"/>
      <c r="D25" s="923"/>
      <c r="E25" s="923"/>
      <c r="F25" s="929"/>
      <c r="G25" s="929"/>
      <c r="H25" s="929"/>
      <c r="I25" s="929"/>
      <c r="J25" s="929"/>
      <c r="K25" s="923"/>
      <c r="L25" s="923"/>
      <c r="M25" s="923"/>
      <c r="N25" s="995"/>
      <c r="O25" s="995"/>
      <c r="P25" s="995"/>
      <c r="Q25" s="995"/>
      <c r="R25" s="923"/>
      <c r="S25" s="923"/>
      <c r="T25" s="923"/>
      <c r="U25" s="923"/>
      <c r="V25" s="928"/>
      <c r="W25" s="928"/>
      <c r="X25" s="928"/>
      <c r="Y25" s="1087"/>
      <c r="Z25" s="1088"/>
      <c r="AA25" s="1089"/>
      <c r="AB25" s="1070"/>
      <c r="AC25" s="1071"/>
      <c r="AD25" s="1071"/>
      <c r="AE25" s="1071"/>
      <c r="AF25" s="1072"/>
    </row>
    <row r="26" spans="1:32" ht="7.5" customHeight="1">
      <c r="A26" s="895"/>
      <c r="B26" s="925"/>
      <c r="C26" s="926"/>
      <c r="D26" s="923" t="s">
        <v>27</v>
      </c>
      <c r="E26" s="923"/>
      <c r="F26" s="929"/>
      <c r="G26" s="929"/>
      <c r="H26" s="929"/>
      <c r="I26" s="929"/>
      <c r="J26" s="929"/>
      <c r="K26" s="996"/>
      <c r="L26" s="996"/>
      <c r="M26" s="996"/>
      <c r="N26" s="997"/>
      <c r="O26" s="997"/>
      <c r="P26" s="997"/>
      <c r="Q26" s="997"/>
      <c r="R26" s="923" t="s">
        <v>28</v>
      </c>
      <c r="S26" s="923"/>
      <c r="T26" s="923"/>
      <c r="U26" s="923"/>
      <c r="V26" s="928"/>
      <c r="W26" s="928"/>
      <c r="X26" s="928"/>
      <c r="Y26" s="928"/>
      <c r="Z26" s="1090"/>
      <c r="AA26" s="1075"/>
      <c r="AB26" s="1070"/>
      <c r="AC26" s="1071"/>
      <c r="AD26" s="1071"/>
      <c r="AE26" s="1071"/>
      <c r="AF26" s="1072"/>
    </row>
    <row r="27" spans="1:32" ht="7.5" customHeight="1">
      <c r="A27" s="895"/>
      <c r="B27" s="925"/>
      <c r="C27" s="926"/>
      <c r="D27" s="923"/>
      <c r="E27" s="923"/>
      <c r="F27" s="929"/>
      <c r="G27" s="929"/>
      <c r="H27" s="929"/>
      <c r="I27" s="929"/>
      <c r="J27" s="929"/>
      <c r="K27" s="996"/>
      <c r="L27" s="996"/>
      <c r="M27" s="996"/>
      <c r="N27" s="997"/>
      <c r="O27" s="997"/>
      <c r="P27" s="997"/>
      <c r="Q27" s="997"/>
      <c r="R27" s="923"/>
      <c r="S27" s="923"/>
      <c r="T27" s="923"/>
      <c r="U27" s="923"/>
      <c r="V27" s="928"/>
      <c r="W27" s="928"/>
      <c r="X27" s="928"/>
      <c r="Y27" s="928"/>
      <c r="Z27" s="1090"/>
      <c r="AA27" s="1075"/>
      <c r="AB27" s="1070"/>
      <c r="AC27" s="1071"/>
      <c r="AD27" s="1071"/>
      <c r="AE27" s="1071"/>
      <c r="AF27" s="1072"/>
    </row>
    <row r="28" spans="1:32" ht="7.5" customHeight="1">
      <c r="A28" s="895"/>
      <c r="B28" s="925"/>
      <c r="C28" s="926"/>
      <c r="D28" s="923" t="s">
        <v>29</v>
      </c>
      <c r="E28" s="923"/>
      <c r="F28" s="929"/>
      <c r="G28" s="929"/>
      <c r="H28" s="929"/>
      <c r="I28" s="929"/>
      <c r="J28" s="929"/>
      <c r="K28" s="996"/>
      <c r="L28" s="996"/>
      <c r="M28" s="996"/>
      <c r="N28" s="997"/>
      <c r="O28" s="997"/>
      <c r="P28" s="997"/>
      <c r="Q28" s="997"/>
      <c r="R28" s="923" t="s">
        <v>30</v>
      </c>
      <c r="S28" s="923"/>
      <c r="T28" s="923"/>
      <c r="U28" s="923"/>
      <c r="V28" s="1035"/>
      <c r="W28" s="1035"/>
      <c r="X28" s="1035"/>
      <c r="Y28" s="1035"/>
      <c r="Z28" s="1091"/>
      <c r="AA28" s="1092"/>
      <c r="AB28" s="1070"/>
      <c r="AC28" s="1071"/>
      <c r="AD28" s="1071"/>
      <c r="AE28" s="1071"/>
      <c r="AF28" s="1072"/>
    </row>
    <row r="29" spans="1:32" ht="7.5" customHeight="1">
      <c r="A29" s="895"/>
      <c r="B29" s="925"/>
      <c r="C29" s="926"/>
      <c r="D29" s="923"/>
      <c r="E29" s="923"/>
      <c r="F29" s="929"/>
      <c r="G29" s="929"/>
      <c r="H29" s="929"/>
      <c r="I29" s="929"/>
      <c r="J29" s="929"/>
      <c r="K29" s="996"/>
      <c r="L29" s="996"/>
      <c r="M29" s="996"/>
      <c r="N29" s="997"/>
      <c r="O29" s="997"/>
      <c r="P29" s="997"/>
      <c r="Q29" s="997"/>
      <c r="R29" s="923"/>
      <c r="S29" s="923"/>
      <c r="T29" s="923"/>
      <c r="U29" s="923"/>
      <c r="V29" s="1035"/>
      <c r="W29" s="1035"/>
      <c r="X29" s="1035"/>
      <c r="Y29" s="1035"/>
      <c r="Z29" s="1091"/>
      <c r="AA29" s="1092"/>
      <c r="AB29" s="1070"/>
      <c r="AC29" s="1071"/>
      <c r="AD29" s="1071"/>
      <c r="AE29" s="1071"/>
      <c r="AF29" s="1072"/>
    </row>
    <row r="30" spans="1:32" ht="7.5" customHeight="1">
      <c r="A30" s="895"/>
      <c r="B30" s="925"/>
      <c r="C30" s="926"/>
      <c r="D30" s="930" t="s">
        <v>31</v>
      </c>
      <c r="E30" s="930"/>
      <c r="F30" s="931"/>
      <c r="G30" s="931"/>
      <c r="H30" s="931"/>
      <c r="I30" s="931"/>
      <c r="J30" s="931"/>
      <c r="K30" s="996" t="s">
        <v>32</v>
      </c>
      <c r="L30" s="996"/>
      <c r="M30" s="996"/>
      <c r="N30" s="998"/>
      <c r="O30" s="997"/>
      <c r="P30" s="997"/>
      <c r="Q30" s="997"/>
      <c r="R30" s="923" t="s">
        <v>33</v>
      </c>
      <c r="S30" s="923"/>
      <c r="T30" s="923"/>
      <c r="U30" s="923"/>
      <c r="V30" s="1035"/>
      <c r="W30" s="1035"/>
      <c r="X30" s="1035"/>
      <c r="Y30" s="1035"/>
      <c r="Z30" s="1091"/>
      <c r="AA30" s="1092"/>
      <c r="AB30" s="1070"/>
      <c r="AC30" s="1071"/>
      <c r="AD30" s="1071"/>
      <c r="AE30" s="1071"/>
      <c r="AF30" s="1072"/>
    </row>
    <row r="31" spans="1:32" ht="7.5" customHeight="1">
      <c r="A31" s="895"/>
      <c r="B31" s="925"/>
      <c r="C31" s="926"/>
      <c r="D31" s="930"/>
      <c r="E31" s="930"/>
      <c r="F31" s="931"/>
      <c r="G31" s="931"/>
      <c r="H31" s="931"/>
      <c r="I31" s="931"/>
      <c r="J31" s="931"/>
      <c r="K31" s="996"/>
      <c r="L31" s="996"/>
      <c r="M31" s="996"/>
      <c r="N31" s="997"/>
      <c r="O31" s="997"/>
      <c r="P31" s="997"/>
      <c r="Q31" s="997"/>
      <c r="R31" s="923"/>
      <c r="S31" s="923"/>
      <c r="T31" s="923"/>
      <c r="U31" s="923"/>
      <c r="V31" s="1035"/>
      <c r="W31" s="1035"/>
      <c r="X31" s="1035"/>
      <c r="Y31" s="1035"/>
      <c r="Z31" s="1091"/>
      <c r="AA31" s="1092"/>
      <c r="AB31" s="1070"/>
      <c r="AC31" s="1071"/>
      <c r="AD31" s="1071"/>
      <c r="AE31" s="1071"/>
      <c r="AF31" s="1072"/>
    </row>
    <row r="32" spans="1:32" ht="7.5" customHeight="1">
      <c r="A32" s="895"/>
      <c r="B32" s="925"/>
      <c r="C32" s="926"/>
      <c r="D32" s="923" t="s">
        <v>34</v>
      </c>
      <c r="E32" s="923"/>
      <c r="F32" s="932"/>
      <c r="G32" s="929"/>
      <c r="H32" s="929"/>
      <c r="I32" s="929"/>
      <c r="J32" s="929"/>
      <c r="K32" s="923" t="s">
        <v>35</v>
      </c>
      <c r="L32" s="923"/>
      <c r="M32" s="923"/>
      <c r="N32" s="999"/>
      <c r="O32" s="1000"/>
      <c r="P32" s="1000"/>
      <c r="Q32" s="1036"/>
      <c r="R32" s="923" t="s">
        <v>36</v>
      </c>
      <c r="S32" s="923"/>
      <c r="T32" s="923"/>
      <c r="U32" s="923"/>
      <c r="V32" s="1037"/>
      <c r="W32" s="1037"/>
      <c r="X32" s="1037"/>
      <c r="Y32" s="1037"/>
      <c r="Z32" s="1093"/>
      <c r="AA32" s="1094"/>
      <c r="AB32" s="1070"/>
      <c r="AC32" s="1071"/>
      <c r="AD32" s="1071"/>
      <c r="AE32" s="1071"/>
      <c r="AF32" s="1072"/>
    </row>
    <row r="33" spans="1:32" ht="7.5" customHeight="1">
      <c r="A33" s="895"/>
      <c r="B33" s="925"/>
      <c r="C33" s="926"/>
      <c r="D33" s="923"/>
      <c r="E33" s="923"/>
      <c r="F33" s="929"/>
      <c r="G33" s="929"/>
      <c r="H33" s="929"/>
      <c r="I33" s="929"/>
      <c r="J33" s="929"/>
      <c r="K33" s="923"/>
      <c r="L33" s="923"/>
      <c r="M33" s="923"/>
      <c r="N33" s="1001"/>
      <c r="O33" s="1002"/>
      <c r="P33" s="1002"/>
      <c r="Q33" s="1038"/>
      <c r="R33" s="923"/>
      <c r="S33" s="923"/>
      <c r="T33" s="923"/>
      <c r="U33" s="923"/>
      <c r="V33" s="1037"/>
      <c r="W33" s="1037"/>
      <c r="X33" s="1037"/>
      <c r="Y33" s="1037"/>
      <c r="Z33" s="1093"/>
      <c r="AA33" s="1094"/>
      <c r="AB33" s="1070"/>
      <c r="AC33" s="1071"/>
      <c r="AD33" s="1071"/>
      <c r="AE33" s="1071"/>
      <c r="AF33" s="1072"/>
    </row>
    <row r="34" spans="1:32" ht="7.5" customHeight="1">
      <c r="A34" s="895"/>
      <c r="B34" s="925"/>
      <c r="C34" s="926"/>
      <c r="D34" s="923" t="s">
        <v>37</v>
      </c>
      <c r="E34" s="923"/>
      <c r="F34" s="933"/>
      <c r="G34" s="933"/>
      <c r="H34" s="933"/>
      <c r="I34" s="933"/>
      <c r="J34" s="933"/>
      <c r="K34" s="923" t="s">
        <v>38</v>
      </c>
      <c r="L34" s="923"/>
      <c r="M34" s="923"/>
      <c r="N34" s="995"/>
      <c r="O34" s="995"/>
      <c r="P34" s="995"/>
      <c r="Q34" s="995"/>
      <c r="R34" s="923" t="s">
        <v>39</v>
      </c>
      <c r="S34" s="923"/>
      <c r="T34" s="923"/>
      <c r="U34" s="923"/>
      <c r="V34" s="1025"/>
      <c r="W34" s="1025"/>
      <c r="X34" s="1025"/>
      <c r="Y34" s="1025"/>
      <c r="Z34" s="1095"/>
      <c r="AA34" s="1096"/>
      <c r="AB34" s="1070"/>
      <c r="AC34" s="1071"/>
      <c r="AD34" s="1071"/>
      <c r="AE34" s="1071"/>
      <c r="AF34" s="1072"/>
    </row>
    <row r="35" spans="1:32" ht="7.5" customHeight="1">
      <c r="A35" s="895"/>
      <c r="B35" s="934" t="s">
        <v>40</v>
      </c>
      <c r="C35" s="935"/>
      <c r="D35" s="923"/>
      <c r="E35" s="923"/>
      <c r="F35" s="933"/>
      <c r="G35" s="933"/>
      <c r="H35" s="933"/>
      <c r="I35" s="933"/>
      <c r="J35" s="933"/>
      <c r="K35" s="951"/>
      <c r="L35" s="951"/>
      <c r="M35" s="951"/>
      <c r="N35" s="995"/>
      <c r="O35" s="995"/>
      <c r="P35" s="995"/>
      <c r="Q35" s="995"/>
      <c r="R35" s="951"/>
      <c r="S35" s="951"/>
      <c r="T35" s="951"/>
      <c r="U35" s="951"/>
      <c r="V35" s="1025"/>
      <c r="W35" s="1025"/>
      <c r="X35" s="1025"/>
      <c r="Y35" s="1025"/>
      <c r="Z35" s="1095"/>
      <c r="AA35" s="1096"/>
      <c r="AB35" s="1070"/>
      <c r="AC35" s="1071"/>
      <c r="AD35" s="1071"/>
      <c r="AE35" s="1071"/>
      <c r="AF35" s="1072"/>
    </row>
    <row r="36" spans="1:32" ht="14.25" customHeight="1">
      <c r="A36" s="895"/>
      <c r="B36" s="934"/>
      <c r="C36" s="935"/>
      <c r="D36" s="936" t="s">
        <v>41</v>
      </c>
      <c r="E36" s="937"/>
      <c r="F36" s="938"/>
      <c r="G36" s="939"/>
      <c r="H36" s="939"/>
      <c r="I36" s="939"/>
      <c r="J36" s="1003"/>
      <c r="K36" s="1004" t="s">
        <v>42</v>
      </c>
      <c r="L36" s="1005"/>
      <c r="M36" s="1006"/>
      <c r="N36" s="1007"/>
      <c r="O36" s="1008"/>
      <c r="P36" s="1008"/>
      <c r="Q36" s="1039"/>
      <c r="R36" s="1040" t="s">
        <v>43</v>
      </c>
      <c r="S36" s="1041"/>
      <c r="T36" s="1041"/>
      <c r="U36" s="1042"/>
      <c r="V36" s="1043"/>
      <c r="W36" s="1044"/>
      <c r="X36" s="1044"/>
      <c r="Y36" s="1044"/>
      <c r="Z36" s="1044"/>
      <c r="AA36" s="1096"/>
      <c r="AB36" s="1070"/>
      <c r="AC36" s="1071"/>
      <c r="AD36" s="1071"/>
      <c r="AE36" s="1071"/>
      <c r="AF36" s="1072"/>
    </row>
    <row r="37" spans="1:32" ht="7.5" customHeight="1">
      <c r="A37" s="895"/>
      <c r="B37" s="940"/>
      <c r="C37" s="935"/>
      <c r="D37" s="941" t="s">
        <v>44</v>
      </c>
      <c r="E37" s="941"/>
      <c r="F37" s="942"/>
      <c r="G37" s="943"/>
      <c r="H37" s="943"/>
      <c r="I37" s="943"/>
      <c r="J37" s="1009"/>
      <c r="K37" s="1010" t="s">
        <v>45</v>
      </c>
      <c r="L37" s="1011"/>
      <c r="M37" s="1012"/>
      <c r="N37" s="1013"/>
      <c r="O37" s="1013"/>
      <c r="P37" s="1013"/>
      <c r="Q37" s="1045"/>
      <c r="R37" s="1046" t="s">
        <v>46</v>
      </c>
      <c r="S37" s="1047"/>
      <c r="T37" s="1048"/>
      <c r="U37" s="1049"/>
      <c r="V37" s="1050"/>
      <c r="W37" s="1050"/>
      <c r="X37" s="1050"/>
      <c r="Y37" s="1050"/>
      <c r="Z37" s="1050"/>
      <c r="AA37" s="1092"/>
      <c r="AB37" s="1070"/>
      <c r="AC37" s="1071"/>
      <c r="AD37" s="1071"/>
      <c r="AE37" s="1071"/>
      <c r="AF37" s="1072"/>
    </row>
    <row r="38" spans="1:32" ht="11.25" customHeight="1">
      <c r="A38" s="895"/>
      <c r="B38" s="944" t="s">
        <v>47</v>
      </c>
      <c r="C38" s="935"/>
      <c r="D38" s="941"/>
      <c r="E38" s="941"/>
      <c r="F38" s="945"/>
      <c r="G38" s="946"/>
      <c r="H38" s="946"/>
      <c r="I38" s="946"/>
      <c r="J38" s="1014"/>
      <c r="K38" s="1010"/>
      <c r="L38" s="1011"/>
      <c r="M38" s="1015"/>
      <c r="N38" s="1016"/>
      <c r="O38" s="1016"/>
      <c r="P38" s="1016"/>
      <c r="Q38" s="1051"/>
      <c r="R38" s="1052"/>
      <c r="S38" s="1047"/>
      <c r="T38" s="1053"/>
      <c r="U38" s="1049"/>
      <c r="V38" s="1049"/>
      <c r="W38" s="1049"/>
      <c r="X38" s="1049"/>
      <c r="Y38" s="1049"/>
      <c r="Z38" s="1049"/>
      <c r="AA38" s="1092"/>
      <c r="AB38" s="1070"/>
      <c r="AC38" s="1071"/>
      <c r="AD38" s="1071"/>
      <c r="AE38" s="1071"/>
      <c r="AF38" s="1072"/>
    </row>
    <row r="39" spans="1:32" ht="7.5" customHeight="1">
      <c r="A39" s="895"/>
      <c r="B39" s="940"/>
      <c r="C39" s="935"/>
      <c r="D39" s="923" t="s">
        <v>48</v>
      </c>
      <c r="E39" s="923"/>
      <c r="F39" s="947"/>
      <c r="G39" s="948"/>
      <c r="H39" s="948"/>
      <c r="I39" s="948"/>
      <c r="J39" s="1017"/>
      <c r="K39" s="1010"/>
      <c r="L39" s="1011"/>
      <c r="M39" s="1015"/>
      <c r="N39" s="1016"/>
      <c r="O39" s="1016"/>
      <c r="P39" s="1016"/>
      <c r="Q39" s="1051"/>
      <c r="R39" s="1052"/>
      <c r="S39" s="1047"/>
      <c r="T39" s="1053"/>
      <c r="U39" s="1049"/>
      <c r="V39" s="1049"/>
      <c r="W39" s="1049"/>
      <c r="X39" s="1049"/>
      <c r="Y39" s="1049"/>
      <c r="Z39" s="1049"/>
      <c r="AA39" s="1092"/>
      <c r="AB39" s="1070"/>
      <c r="AC39" s="1071"/>
      <c r="AD39" s="1071"/>
      <c r="AE39" s="1071"/>
      <c r="AF39" s="1072"/>
    </row>
    <row r="40" spans="1:32" ht="7.5" customHeight="1">
      <c r="A40" s="895"/>
      <c r="B40" s="949"/>
      <c r="C40" s="950"/>
      <c r="D40" s="951"/>
      <c r="E40" s="951"/>
      <c r="F40" s="952"/>
      <c r="G40" s="953"/>
      <c r="H40" s="953"/>
      <c r="I40" s="953"/>
      <c r="J40" s="1018"/>
      <c r="K40" s="1010"/>
      <c r="L40" s="1011"/>
      <c r="M40" s="1015"/>
      <c r="N40" s="1016"/>
      <c r="O40" s="1016"/>
      <c r="P40" s="1016"/>
      <c r="Q40" s="1051"/>
      <c r="R40" s="1052"/>
      <c r="S40" s="1047"/>
      <c r="T40" s="1053"/>
      <c r="U40" s="1049"/>
      <c r="V40" s="1049"/>
      <c r="W40" s="1049"/>
      <c r="X40" s="1049"/>
      <c r="Y40" s="1049"/>
      <c r="Z40" s="1049"/>
      <c r="AA40" s="1092"/>
      <c r="AB40" s="1070"/>
      <c r="AC40" s="1071"/>
      <c r="AD40" s="1071"/>
      <c r="AE40" s="1071"/>
      <c r="AF40" s="1072"/>
    </row>
    <row r="41" spans="1:32" ht="18.75" customHeight="1">
      <c r="A41" s="895"/>
      <c r="B41" s="954"/>
      <c r="C41" s="955"/>
      <c r="D41" s="956" t="s">
        <v>49</v>
      </c>
      <c r="E41" s="957"/>
      <c r="F41" s="958"/>
      <c r="G41" s="959"/>
      <c r="H41" s="959"/>
      <c r="I41" s="959"/>
      <c r="J41" s="1019"/>
      <c r="K41" s="1020"/>
      <c r="L41" s="1021"/>
      <c r="M41" s="1022"/>
      <c r="N41" s="1023"/>
      <c r="O41" s="1023"/>
      <c r="P41" s="1023"/>
      <c r="Q41" s="1054"/>
      <c r="R41" s="1055"/>
      <c r="S41" s="1056"/>
      <c r="T41" s="1057"/>
      <c r="U41" s="1058"/>
      <c r="V41" s="1058"/>
      <c r="W41" s="1058"/>
      <c r="X41" s="1058"/>
      <c r="Y41" s="1058"/>
      <c r="Z41" s="1058"/>
      <c r="AA41" s="1092"/>
      <c r="AB41" s="1070"/>
      <c r="AC41" s="1071"/>
      <c r="AD41" s="1071"/>
      <c r="AE41" s="1071"/>
      <c r="AF41" s="1072"/>
    </row>
    <row r="42" spans="1:32" ht="7.5" customHeight="1">
      <c r="A42" s="895"/>
      <c r="B42" s="960" t="s">
        <v>50</v>
      </c>
      <c r="C42" s="961"/>
      <c r="D42" s="961"/>
      <c r="E42" s="961"/>
      <c r="F42" s="961"/>
      <c r="G42" s="961"/>
      <c r="H42" s="961"/>
      <c r="I42" s="961"/>
      <c r="J42" s="1024" t="s">
        <v>51</v>
      </c>
      <c r="K42" s="1024"/>
      <c r="L42" s="1024"/>
      <c r="M42" s="1024"/>
      <c r="N42" s="1024"/>
      <c r="O42" s="1024"/>
      <c r="P42" s="1024"/>
      <c r="Q42" s="1024"/>
      <c r="R42" s="1024"/>
      <c r="S42" s="1024"/>
      <c r="T42" s="961" t="s">
        <v>52</v>
      </c>
      <c r="U42" s="961"/>
      <c r="V42" s="961"/>
      <c r="W42" s="961"/>
      <c r="X42" s="961"/>
      <c r="Y42" s="961"/>
      <c r="Z42" s="1097"/>
      <c r="AA42" s="1098"/>
      <c r="AB42" s="1070"/>
      <c r="AC42" s="1071"/>
      <c r="AD42" s="1071"/>
      <c r="AE42" s="1071"/>
      <c r="AF42" s="1072"/>
    </row>
    <row r="43" spans="1:32" ht="7.5" customHeight="1">
      <c r="A43" s="895"/>
      <c r="B43" s="960"/>
      <c r="C43" s="961"/>
      <c r="D43" s="961"/>
      <c r="E43" s="961"/>
      <c r="F43" s="961"/>
      <c r="G43" s="961"/>
      <c r="H43" s="961"/>
      <c r="I43" s="961"/>
      <c r="J43" s="1024"/>
      <c r="K43" s="1024"/>
      <c r="L43" s="1024"/>
      <c r="M43" s="1024"/>
      <c r="N43" s="1024"/>
      <c r="O43" s="1024"/>
      <c r="P43" s="1024"/>
      <c r="Q43" s="1024"/>
      <c r="R43" s="1024"/>
      <c r="S43" s="1024"/>
      <c r="T43" s="961"/>
      <c r="U43" s="961"/>
      <c r="V43" s="961"/>
      <c r="W43" s="961"/>
      <c r="X43" s="961"/>
      <c r="Y43" s="961"/>
      <c r="Z43" s="1097"/>
      <c r="AA43" s="1098"/>
      <c r="AB43" s="1070"/>
      <c r="AC43" s="1071"/>
      <c r="AD43" s="1071"/>
      <c r="AE43" s="1071"/>
      <c r="AF43" s="1072"/>
    </row>
    <row r="44" spans="1:39" ht="7.5" customHeight="1">
      <c r="A44" s="895"/>
      <c r="B44" s="960"/>
      <c r="C44" s="961"/>
      <c r="D44" s="961"/>
      <c r="E44" s="961"/>
      <c r="F44" s="961"/>
      <c r="G44" s="961"/>
      <c r="H44" s="961"/>
      <c r="I44" s="961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961"/>
      <c r="U44" s="961"/>
      <c r="V44" s="961"/>
      <c r="W44" s="961"/>
      <c r="X44" s="961"/>
      <c r="Y44" s="961"/>
      <c r="Z44" s="1097"/>
      <c r="AA44" s="1098"/>
      <c r="AB44" s="1070"/>
      <c r="AC44" s="1071"/>
      <c r="AD44" s="1071"/>
      <c r="AE44" s="1071"/>
      <c r="AF44" s="1072"/>
      <c r="AG44" s="3"/>
      <c r="AH44" s="3"/>
      <c r="AI44" s="3"/>
      <c r="AJ44" s="3"/>
      <c r="AK44" s="3"/>
      <c r="AL44" s="3"/>
      <c r="AM44" s="3"/>
    </row>
    <row r="45" spans="1:39" ht="18" customHeight="1">
      <c r="A45" s="962"/>
      <c r="B45" s="960"/>
      <c r="C45" s="961"/>
      <c r="D45" s="961"/>
      <c r="E45" s="961"/>
      <c r="F45" s="961"/>
      <c r="G45" s="961"/>
      <c r="H45" s="961"/>
      <c r="I45" s="961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961"/>
      <c r="U45" s="961"/>
      <c r="V45" s="961"/>
      <c r="W45" s="961"/>
      <c r="X45" s="961"/>
      <c r="Y45" s="961"/>
      <c r="Z45" s="1097"/>
      <c r="AA45" s="1098"/>
      <c r="AB45" s="1099"/>
      <c r="AC45" s="1100"/>
      <c r="AD45" s="1100"/>
      <c r="AE45" s="1100"/>
      <c r="AF45" s="1101"/>
      <c r="AG45" s="3"/>
      <c r="AH45" s="3"/>
      <c r="AI45" s="3"/>
      <c r="AJ45" s="3"/>
      <c r="AK45" s="3"/>
      <c r="AL45" s="3"/>
      <c r="AM45" s="3"/>
    </row>
    <row r="46" spans="2:39" ht="17.25" customHeight="1">
      <c r="B46" s="963" t="s">
        <v>53</v>
      </c>
      <c r="C46" s="964" t="s">
        <v>54</v>
      </c>
      <c r="D46" s="964"/>
      <c r="E46" s="964"/>
      <c r="F46" s="964" t="s">
        <v>55</v>
      </c>
      <c r="G46" s="964"/>
      <c r="H46" s="964"/>
      <c r="I46" s="964"/>
      <c r="J46" s="964"/>
      <c r="K46" s="964"/>
      <c r="L46" s="964"/>
      <c r="M46" s="964"/>
      <c r="N46" s="964"/>
      <c r="O46" s="964" t="s">
        <v>56</v>
      </c>
      <c r="P46" s="964"/>
      <c r="Q46" s="964" t="s">
        <v>57</v>
      </c>
      <c r="R46" s="964"/>
      <c r="S46" s="964" t="s">
        <v>58</v>
      </c>
      <c r="T46" s="964"/>
      <c r="U46" s="964" t="s">
        <v>59</v>
      </c>
      <c r="V46" s="964"/>
      <c r="W46" s="964"/>
      <c r="X46" s="964" t="s">
        <v>60</v>
      </c>
      <c r="Y46" s="964"/>
      <c r="Z46" s="1102"/>
      <c r="AA46" s="1103" t="s">
        <v>61</v>
      </c>
      <c r="AB46" s="1104" t="s">
        <v>62</v>
      </c>
      <c r="AC46" s="1105"/>
      <c r="AD46" s="1106" t="s">
        <v>63</v>
      </c>
      <c r="AE46" s="1107"/>
      <c r="AF46" s="1108" t="s">
        <v>64</v>
      </c>
      <c r="AG46" s="3"/>
      <c r="AH46" s="3"/>
      <c r="AI46" s="3"/>
      <c r="AJ46" s="3"/>
      <c r="AK46" s="3"/>
      <c r="AL46" s="3"/>
      <c r="AM46" s="3"/>
    </row>
    <row r="47" spans="1:32" ht="16.5" customHeight="1">
      <c r="A47" s="892">
        <v>1</v>
      </c>
      <c r="B47" s="965"/>
      <c r="C47" s="966"/>
      <c r="D47" s="966"/>
      <c r="E47" s="966"/>
      <c r="F47" s="967"/>
      <c r="G47" s="968"/>
      <c r="H47" s="968"/>
      <c r="I47" s="968"/>
      <c r="J47" s="968"/>
      <c r="K47" s="968"/>
      <c r="L47" s="968"/>
      <c r="M47" s="968"/>
      <c r="N47" s="968"/>
      <c r="O47" s="1025"/>
      <c r="P47" s="1026"/>
      <c r="Q47" s="1025"/>
      <c r="R47" s="1026"/>
      <c r="S47" s="1026"/>
      <c r="T47" s="1026"/>
      <c r="U47" s="1059"/>
      <c r="V47" s="1060"/>
      <c r="W47" s="1061"/>
      <c r="X47" s="1062"/>
      <c r="Y47" s="1062"/>
      <c r="Z47" s="1109"/>
      <c r="AA47" s="1110"/>
      <c r="AB47" s="892"/>
      <c r="AC47" s="1111"/>
      <c r="AD47" s="1112"/>
      <c r="AE47" s="1112"/>
      <c r="AF47" s="1113"/>
    </row>
    <row r="48" spans="1:39" ht="16.5" customHeight="1">
      <c r="A48" s="962"/>
      <c r="B48" s="969"/>
      <c r="C48" s="970"/>
      <c r="D48" s="970"/>
      <c r="E48" s="971"/>
      <c r="F48" s="972"/>
      <c r="G48" s="973"/>
      <c r="H48" s="973"/>
      <c r="I48" s="973"/>
      <c r="J48" s="973"/>
      <c r="K48" s="973"/>
      <c r="L48" s="973"/>
      <c r="M48" s="973"/>
      <c r="N48" s="1027"/>
      <c r="O48" s="1026"/>
      <c r="P48" s="1026"/>
      <c r="Q48" s="1026"/>
      <c r="R48" s="1026"/>
      <c r="S48" s="1026"/>
      <c r="T48" s="1026"/>
      <c r="U48" s="1063"/>
      <c r="V48" s="1064"/>
      <c r="W48" s="1061"/>
      <c r="X48" s="1062"/>
      <c r="Y48" s="1062"/>
      <c r="Z48" s="1109"/>
      <c r="AA48" s="1110"/>
      <c r="AB48" s="962"/>
      <c r="AC48" s="1114"/>
      <c r="AD48" s="1112"/>
      <c r="AE48" s="1112"/>
      <c r="AF48" s="1115"/>
      <c r="AG48" s="3"/>
      <c r="AH48" s="3"/>
      <c r="AI48" s="3"/>
      <c r="AJ48" s="3"/>
      <c r="AK48" s="3"/>
      <c r="AL48" s="3"/>
      <c r="AM48" s="3"/>
    </row>
    <row r="49" spans="1:32" ht="16.5" customHeight="1">
      <c r="A49" s="892"/>
      <c r="B49" s="965"/>
      <c r="C49" s="966"/>
      <c r="D49" s="966"/>
      <c r="E49" s="966"/>
      <c r="F49" s="967"/>
      <c r="G49" s="968"/>
      <c r="H49" s="968"/>
      <c r="I49" s="968"/>
      <c r="J49" s="968"/>
      <c r="K49" s="968"/>
      <c r="L49" s="968"/>
      <c r="M49" s="968"/>
      <c r="N49" s="968"/>
      <c r="O49" s="1025"/>
      <c r="P49" s="1026"/>
      <c r="Q49" s="1025"/>
      <c r="R49" s="1026"/>
      <c r="S49" s="1026"/>
      <c r="T49" s="1026"/>
      <c r="U49" s="1065"/>
      <c r="V49" s="1066"/>
      <c r="W49" s="1061"/>
      <c r="X49" s="1062"/>
      <c r="Y49" s="1062"/>
      <c r="Z49" s="1109"/>
      <c r="AA49" s="1110"/>
      <c r="AB49" s="892"/>
      <c r="AC49" s="1111"/>
      <c r="AD49" s="1112"/>
      <c r="AE49" s="1112"/>
      <c r="AF49" s="1113"/>
    </row>
    <row r="50" spans="1:32" ht="16.5" customHeight="1">
      <c r="A50" s="962"/>
      <c r="B50" s="969"/>
      <c r="C50" s="970"/>
      <c r="D50" s="970"/>
      <c r="E50" s="971"/>
      <c r="F50" s="972"/>
      <c r="G50" s="973"/>
      <c r="H50" s="973"/>
      <c r="I50" s="973"/>
      <c r="J50" s="973"/>
      <c r="K50" s="973"/>
      <c r="L50" s="973"/>
      <c r="M50" s="973"/>
      <c r="N50" s="1027"/>
      <c r="O50" s="1026"/>
      <c r="P50" s="1026"/>
      <c r="Q50" s="1026"/>
      <c r="R50" s="1026"/>
      <c r="S50" s="1026"/>
      <c r="T50" s="1026"/>
      <c r="U50" s="1063"/>
      <c r="V50" s="1064"/>
      <c r="W50" s="1061"/>
      <c r="X50" s="1062"/>
      <c r="Y50" s="1062"/>
      <c r="Z50" s="1109"/>
      <c r="AA50" s="1110"/>
      <c r="AB50" s="962"/>
      <c r="AC50" s="1114"/>
      <c r="AD50" s="1112"/>
      <c r="AE50" s="1112"/>
      <c r="AF50" s="1115"/>
    </row>
    <row r="51" spans="1:32" ht="16.5" customHeight="1">
      <c r="A51" s="892">
        <v>3</v>
      </c>
      <c r="B51" s="965"/>
      <c r="C51" s="966"/>
      <c r="D51" s="966"/>
      <c r="E51" s="966"/>
      <c r="F51" s="967"/>
      <c r="G51" s="968"/>
      <c r="H51" s="968"/>
      <c r="I51" s="968"/>
      <c r="J51" s="968"/>
      <c r="K51" s="968"/>
      <c r="L51" s="968"/>
      <c r="M51" s="968"/>
      <c r="N51" s="968"/>
      <c r="O51" s="1025"/>
      <c r="P51" s="1026"/>
      <c r="Q51" s="1025"/>
      <c r="R51" s="1026"/>
      <c r="S51" s="1026"/>
      <c r="T51" s="1026"/>
      <c r="U51" s="1065"/>
      <c r="V51" s="1066"/>
      <c r="W51" s="1061"/>
      <c r="X51" s="1062"/>
      <c r="Y51" s="1062"/>
      <c r="Z51" s="1109"/>
      <c r="AA51" s="1110"/>
      <c r="AB51" s="892"/>
      <c r="AC51" s="1111"/>
      <c r="AD51" s="1112"/>
      <c r="AE51" s="1112"/>
      <c r="AF51" s="1113"/>
    </row>
    <row r="52" spans="1:32" ht="16.5" customHeight="1">
      <c r="A52" s="962"/>
      <c r="B52" s="969"/>
      <c r="C52" s="970"/>
      <c r="D52" s="970"/>
      <c r="E52" s="971"/>
      <c r="F52" s="972"/>
      <c r="G52" s="973"/>
      <c r="H52" s="973"/>
      <c r="I52" s="973"/>
      <c r="J52" s="973"/>
      <c r="K52" s="973"/>
      <c r="L52" s="973"/>
      <c r="M52" s="973"/>
      <c r="N52" s="1027"/>
      <c r="O52" s="1026"/>
      <c r="P52" s="1026"/>
      <c r="Q52" s="1026"/>
      <c r="R52" s="1026"/>
      <c r="S52" s="1026"/>
      <c r="T52" s="1026"/>
      <c r="U52" s="1063"/>
      <c r="V52" s="1064"/>
      <c r="W52" s="1061"/>
      <c r="X52" s="1062"/>
      <c r="Y52" s="1062"/>
      <c r="Z52" s="1109"/>
      <c r="AA52" s="1110"/>
      <c r="AB52" s="962"/>
      <c r="AC52" s="1114"/>
      <c r="AD52" s="1112"/>
      <c r="AE52" s="1112"/>
      <c r="AF52" s="1115"/>
    </row>
    <row r="53" spans="1:32" ht="15.75" customHeight="1">
      <c r="A53" s="892">
        <v>4</v>
      </c>
      <c r="B53" s="965"/>
      <c r="C53" s="974"/>
      <c r="D53" s="975"/>
      <c r="E53" s="976"/>
      <c r="F53" s="972"/>
      <c r="G53" s="977"/>
      <c r="H53" s="977"/>
      <c r="I53" s="977"/>
      <c r="J53" s="977"/>
      <c r="K53" s="977"/>
      <c r="L53" s="977"/>
      <c r="M53" s="977"/>
      <c r="N53" s="1028"/>
      <c r="O53" s="1026"/>
      <c r="P53" s="1026"/>
      <c r="Q53" s="1026"/>
      <c r="R53" s="1026"/>
      <c r="S53" s="1026"/>
      <c r="T53" s="1026"/>
      <c r="U53" s="1065"/>
      <c r="V53" s="1066"/>
      <c r="W53" s="1061"/>
      <c r="X53" s="1062"/>
      <c r="Y53" s="1062"/>
      <c r="Z53" s="1109"/>
      <c r="AA53" s="1110"/>
      <c r="AB53" s="892"/>
      <c r="AC53" s="1111"/>
      <c r="AD53" s="1112"/>
      <c r="AE53" s="1112"/>
      <c r="AF53" s="1113"/>
    </row>
    <row r="54" spans="1:32" ht="16.5" customHeight="1">
      <c r="A54" s="962"/>
      <c r="B54" s="969"/>
      <c r="C54" s="970"/>
      <c r="D54" s="970"/>
      <c r="E54" s="971"/>
      <c r="F54" s="972"/>
      <c r="G54" s="977"/>
      <c r="H54" s="977"/>
      <c r="I54" s="977"/>
      <c r="J54" s="977"/>
      <c r="K54" s="977"/>
      <c r="L54" s="977"/>
      <c r="M54" s="977"/>
      <c r="N54" s="1028"/>
      <c r="O54" s="1026"/>
      <c r="P54" s="1026"/>
      <c r="Q54" s="1026"/>
      <c r="R54" s="1026"/>
      <c r="S54" s="1026"/>
      <c r="T54" s="1026"/>
      <c r="U54" s="1063"/>
      <c r="V54" s="1064"/>
      <c r="W54" s="1061"/>
      <c r="X54" s="1062"/>
      <c r="Y54" s="1062"/>
      <c r="Z54" s="1109"/>
      <c r="AA54" s="1110"/>
      <c r="AB54" s="962"/>
      <c r="AC54" s="1114"/>
      <c r="AD54" s="1112"/>
      <c r="AE54" s="1112"/>
      <c r="AF54" s="1115"/>
    </row>
    <row r="55" spans="1:32" ht="16.5" customHeight="1">
      <c r="A55" s="892">
        <v>5</v>
      </c>
      <c r="B55" s="965"/>
      <c r="C55" s="966"/>
      <c r="D55" s="966"/>
      <c r="E55" s="966"/>
      <c r="F55" s="967"/>
      <c r="G55" s="968"/>
      <c r="H55" s="968"/>
      <c r="I55" s="968"/>
      <c r="J55" s="968"/>
      <c r="K55" s="968"/>
      <c r="L55" s="968"/>
      <c r="M55" s="968"/>
      <c r="N55" s="968"/>
      <c r="O55" s="1026"/>
      <c r="P55" s="1026"/>
      <c r="Q55" s="1026"/>
      <c r="R55" s="1026"/>
      <c r="S55" s="1026"/>
      <c r="T55" s="1026"/>
      <c r="U55" s="1065"/>
      <c r="V55" s="1066"/>
      <c r="W55" s="1061"/>
      <c r="X55" s="1062"/>
      <c r="Y55" s="1062"/>
      <c r="Z55" s="1109"/>
      <c r="AA55" s="1110"/>
      <c r="AB55" s="892"/>
      <c r="AC55" s="1111"/>
      <c r="AD55" s="1112"/>
      <c r="AE55" s="1112"/>
      <c r="AF55" s="1113"/>
    </row>
    <row r="56" spans="1:32" ht="16.5" customHeight="1">
      <c r="A56" s="962"/>
      <c r="B56" s="969"/>
      <c r="C56" s="970"/>
      <c r="D56" s="970"/>
      <c r="E56" s="971"/>
      <c r="F56" s="972"/>
      <c r="G56" s="973"/>
      <c r="H56" s="973"/>
      <c r="I56" s="973"/>
      <c r="J56" s="973"/>
      <c r="K56" s="973"/>
      <c r="L56" s="973"/>
      <c r="M56" s="973"/>
      <c r="N56" s="1027"/>
      <c r="O56" s="1026"/>
      <c r="P56" s="1026"/>
      <c r="Q56" s="1026"/>
      <c r="R56" s="1026"/>
      <c r="S56" s="1026"/>
      <c r="T56" s="1026"/>
      <c r="U56" s="1063"/>
      <c r="V56" s="1064"/>
      <c r="W56" s="1061"/>
      <c r="X56" s="1062"/>
      <c r="Y56" s="1062"/>
      <c r="Z56" s="1109"/>
      <c r="AA56" s="1110"/>
      <c r="AB56" s="962"/>
      <c r="AC56" s="1114"/>
      <c r="AD56" s="1112"/>
      <c r="AE56" s="1112"/>
      <c r="AF56" s="1115"/>
    </row>
    <row r="57" spans="1:32" ht="16.5" customHeight="1">
      <c r="A57" s="892">
        <v>6</v>
      </c>
      <c r="B57" s="965"/>
      <c r="C57" s="966"/>
      <c r="D57" s="966"/>
      <c r="E57" s="966"/>
      <c r="F57" s="967"/>
      <c r="G57" s="968"/>
      <c r="H57" s="968"/>
      <c r="I57" s="968"/>
      <c r="J57" s="968"/>
      <c r="K57" s="968"/>
      <c r="L57" s="968"/>
      <c r="M57" s="968"/>
      <c r="N57" s="968"/>
      <c r="O57" s="1026"/>
      <c r="P57" s="1026"/>
      <c r="Q57" s="1026"/>
      <c r="R57" s="1026"/>
      <c r="S57" s="1026"/>
      <c r="T57" s="1026"/>
      <c r="U57" s="1065"/>
      <c r="V57" s="1066"/>
      <c r="W57" s="1061"/>
      <c r="X57" s="1062"/>
      <c r="Y57" s="1062"/>
      <c r="Z57" s="1109"/>
      <c r="AA57" s="1110"/>
      <c r="AB57" s="892"/>
      <c r="AC57" s="1111"/>
      <c r="AD57" s="1112"/>
      <c r="AE57" s="1112"/>
      <c r="AF57" s="1113"/>
    </row>
    <row r="58" spans="1:32" ht="16.5" customHeight="1">
      <c r="A58" s="962"/>
      <c r="B58" s="969"/>
      <c r="C58" s="970"/>
      <c r="D58" s="970"/>
      <c r="E58" s="971"/>
      <c r="F58" s="978"/>
      <c r="G58" s="968"/>
      <c r="H58" s="968"/>
      <c r="I58" s="968"/>
      <c r="J58" s="968"/>
      <c r="K58" s="968"/>
      <c r="L58" s="968"/>
      <c r="M58" s="968"/>
      <c r="N58" s="968"/>
      <c r="O58" s="1026"/>
      <c r="P58" s="1026"/>
      <c r="Q58" s="1026"/>
      <c r="R58" s="1026"/>
      <c r="S58" s="1026"/>
      <c r="T58" s="1026"/>
      <c r="U58" s="1063"/>
      <c r="V58" s="1064"/>
      <c r="W58" s="1061"/>
      <c r="X58" s="1062"/>
      <c r="Y58" s="1062"/>
      <c r="Z58" s="1109"/>
      <c r="AA58" s="1110"/>
      <c r="AB58" s="962"/>
      <c r="AC58" s="1114"/>
      <c r="AD58" s="1112"/>
      <c r="AE58" s="1112"/>
      <c r="AF58" s="1115"/>
    </row>
    <row r="59" spans="1:32" ht="15.75" customHeight="1">
      <c r="A59" s="892">
        <v>7</v>
      </c>
      <c r="B59" s="979"/>
      <c r="C59" s="966"/>
      <c r="D59" s="966"/>
      <c r="E59" s="966"/>
      <c r="F59" s="968"/>
      <c r="G59" s="968"/>
      <c r="H59" s="968"/>
      <c r="I59" s="968"/>
      <c r="J59" s="968"/>
      <c r="K59" s="968"/>
      <c r="L59" s="968"/>
      <c r="M59" s="968"/>
      <c r="N59" s="968"/>
      <c r="O59" s="1026"/>
      <c r="P59" s="1026"/>
      <c r="Q59" s="1026"/>
      <c r="R59" s="1026"/>
      <c r="S59" s="1026"/>
      <c r="T59" s="1026"/>
      <c r="U59" s="1065"/>
      <c r="V59" s="1066"/>
      <c r="W59" s="1061"/>
      <c r="X59" s="1062"/>
      <c r="Y59" s="1062"/>
      <c r="Z59" s="1109"/>
      <c r="AA59" s="1110"/>
      <c r="AB59" s="1116"/>
      <c r="AC59" s="1111"/>
      <c r="AD59" s="1112"/>
      <c r="AE59" s="1112"/>
      <c r="AF59" s="1113"/>
    </row>
    <row r="60" spans="1:32" ht="16.5" customHeight="1">
      <c r="A60" s="962"/>
      <c r="B60" s="980"/>
      <c r="C60" s="970"/>
      <c r="D60" s="970"/>
      <c r="E60" s="971"/>
      <c r="F60" s="968"/>
      <c r="G60" s="968"/>
      <c r="H60" s="968"/>
      <c r="I60" s="968"/>
      <c r="J60" s="968"/>
      <c r="K60" s="968"/>
      <c r="L60" s="968"/>
      <c r="M60" s="968"/>
      <c r="N60" s="968"/>
      <c r="O60" s="1026"/>
      <c r="P60" s="1026"/>
      <c r="Q60" s="1026"/>
      <c r="R60" s="1026"/>
      <c r="S60" s="1026"/>
      <c r="T60" s="1026"/>
      <c r="U60" s="1063"/>
      <c r="V60" s="1064"/>
      <c r="W60" s="1061"/>
      <c r="X60" s="1062"/>
      <c r="Y60" s="1062"/>
      <c r="Z60" s="1109"/>
      <c r="AA60" s="1110"/>
      <c r="AB60" s="962"/>
      <c r="AC60" s="1114"/>
      <c r="AD60" s="1112"/>
      <c r="AE60" s="1112"/>
      <c r="AF60" s="1115"/>
    </row>
    <row r="61" spans="1:32" ht="16.5" customHeight="1">
      <c r="A61" s="892">
        <v>8</v>
      </c>
      <c r="B61" s="979"/>
      <c r="C61" s="966"/>
      <c r="D61" s="966"/>
      <c r="E61" s="966"/>
      <c r="F61" s="968"/>
      <c r="G61" s="968"/>
      <c r="H61" s="968"/>
      <c r="I61" s="968"/>
      <c r="J61" s="968"/>
      <c r="K61" s="968"/>
      <c r="L61" s="968"/>
      <c r="M61" s="968"/>
      <c r="N61" s="968"/>
      <c r="O61" s="1026"/>
      <c r="P61" s="1026"/>
      <c r="Q61" s="1026"/>
      <c r="R61" s="1026"/>
      <c r="S61" s="1026"/>
      <c r="T61" s="1026"/>
      <c r="U61" s="1065"/>
      <c r="V61" s="1066"/>
      <c r="W61" s="1061"/>
      <c r="X61" s="1062"/>
      <c r="Y61" s="1062"/>
      <c r="Z61" s="1109"/>
      <c r="AA61" s="1110"/>
      <c r="AB61" s="1116"/>
      <c r="AC61" s="1111"/>
      <c r="AD61" s="1112"/>
      <c r="AE61" s="1112"/>
      <c r="AF61" s="1113"/>
    </row>
    <row r="62" spans="1:32" ht="16.5" customHeight="1">
      <c r="A62" s="962"/>
      <c r="B62" s="980" t="s">
        <v>65</v>
      </c>
      <c r="C62" s="970"/>
      <c r="D62" s="970"/>
      <c r="E62" s="971" t="s">
        <v>66</v>
      </c>
      <c r="F62" s="968"/>
      <c r="G62" s="968"/>
      <c r="H62" s="968"/>
      <c r="I62" s="968"/>
      <c r="J62" s="968"/>
      <c r="K62" s="968"/>
      <c r="L62" s="968"/>
      <c r="M62" s="968"/>
      <c r="N62" s="968"/>
      <c r="O62" s="1026"/>
      <c r="P62" s="1026"/>
      <c r="Q62" s="1026"/>
      <c r="R62" s="1026"/>
      <c r="S62" s="1026"/>
      <c r="T62" s="1026"/>
      <c r="U62" s="1063"/>
      <c r="V62" s="1064"/>
      <c r="W62" s="1061"/>
      <c r="X62" s="1062"/>
      <c r="Y62" s="1062"/>
      <c r="Z62" s="1109"/>
      <c r="AA62" s="1110"/>
      <c r="AB62" s="962"/>
      <c r="AC62" s="1114"/>
      <c r="AD62" s="1112"/>
      <c r="AE62" s="1112"/>
      <c r="AF62" s="1115"/>
    </row>
    <row r="63" spans="1:32" ht="16.5" customHeight="1">
      <c r="A63" s="892">
        <v>9</v>
      </c>
      <c r="B63" s="979"/>
      <c r="C63" s="966"/>
      <c r="D63" s="966"/>
      <c r="E63" s="966"/>
      <c r="F63" s="968"/>
      <c r="G63" s="968"/>
      <c r="H63" s="968"/>
      <c r="I63" s="968"/>
      <c r="J63" s="968"/>
      <c r="K63" s="968"/>
      <c r="L63" s="968"/>
      <c r="M63" s="968"/>
      <c r="N63" s="968"/>
      <c r="O63" s="1026"/>
      <c r="P63" s="1026"/>
      <c r="Q63" s="1026"/>
      <c r="R63" s="1026"/>
      <c r="S63" s="1026"/>
      <c r="T63" s="1026"/>
      <c r="U63" s="1065"/>
      <c r="V63" s="1066"/>
      <c r="W63" s="1061"/>
      <c r="X63" s="1062"/>
      <c r="Y63" s="1062"/>
      <c r="Z63" s="1109"/>
      <c r="AA63" s="1110"/>
      <c r="AB63" s="892"/>
      <c r="AC63" s="1111"/>
      <c r="AD63" s="1112"/>
      <c r="AE63" s="1112"/>
      <c r="AF63" s="1113"/>
    </row>
    <row r="64" spans="1:32" ht="16.5" customHeight="1">
      <c r="A64" s="962"/>
      <c r="B64" s="980" t="s">
        <v>65</v>
      </c>
      <c r="C64" s="970"/>
      <c r="D64" s="970"/>
      <c r="E64" s="971" t="s">
        <v>66</v>
      </c>
      <c r="F64" s="968"/>
      <c r="G64" s="968"/>
      <c r="H64" s="968"/>
      <c r="I64" s="968"/>
      <c r="J64" s="968"/>
      <c r="K64" s="968"/>
      <c r="L64" s="968"/>
      <c r="M64" s="968"/>
      <c r="N64" s="968"/>
      <c r="O64" s="1026"/>
      <c r="P64" s="1026"/>
      <c r="Q64" s="1026"/>
      <c r="R64" s="1026"/>
      <c r="S64" s="1026"/>
      <c r="T64" s="1026"/>
      <c r="U64" s="1063"/>
      <c r="V64" s="1064"/>
      <c r="W64" s="1061"/>
      <c r="X64" s="1062"/>
      <c r="Y64" s="1062"/>
      <c r="Z64" s="1109"/>
      <c r="AA64" s="1110"/>
      <c r="AB64" s="962"/>
      <c r="AC64" s="1114"/>
      <c r="AD64" s="1112"/>
      <c r="AE64" s="1112"/>
      <c r="AF64" s="1115"/>
    </row>
    <row r="65" spans="1:32" ht="15.75" customHeight="1">
      <c r="A65" s="892">
        <v>10</v>
      </c>
      <c r="B65" s="979"/>
      <c r="C65" s="966"/>
      <c r="D65" s="966"/>
      <c r="E65" s="966"/>
      <c r="F65" s="968"/>
      <c r="G65" s="968"/>
      <c r="H65" s="968"/>
      <c r="I65" s="968"/>
      <c r="J65" s="968"/>
      <c r="K65" s="968"/>
      <c r="L65" s="968"/>
      <c r="M65" s="968"/>
      <c r="N65" s="968"/>
      <c r="O65" s="1026"/>
      <c r="P65" s="1026"/>
      <c r="Q65" s="1026"/>
      <c r="R65" s="1026"/>
      <c r="S65" s="1026"/>
      <c r="T65" s="1026"/>
      <c r="U65" s="1065"/>
      <c r="V65" s="1066"/>
      <c r="W65" s="1061"/>
      <c r="X65" s="1062"/>
      <c r="Y65" s="1062"/>
      <c r="Z65" s="1109"/>
      <c r="AA65" s="1110"/>
      <c r="AB65" s="892"/>
      <c r="AC65" s="1111"/>
      <c r="AD65" s="1112"/>
      <c r="AE65" s="1112"/>
      <c r="AF65" s="1113"/>
    </row>
    <row r="66" spans="1:32" ht="16.5" customHeight="1">
      <c r="A66" s="962"/>
      <c r="B66" s="980" t="s">
        <v>65</v>
      </c>
      <c r="C66" s="970"/>
      <c r="D66" s="970"/>
      <c r="E66" s="971" t="s">
        <v>66</v>
      </c>
      <c r="F66" s="968"/>
      <c r="G66" s="968"/>
      <c r="H66" s="968"/>
      <c r="I66" s="968"/>
      <c r="J66" s="968"/>
      <c r="K66" s="968"/>
      <c r="L66" s="968"/>
      <c r="M66" s="968"/>
      <c r="N66" s="968"/>
      <c r="O66" s="1026"/>
      <c r="P66" s="1026"/>
      <c r="Q66" s="1026"/>
      <c r="R66" s="1026"/>
      <c r="S66" s="1026"/>
      <c r="T66" s="1026"/>
      <c r="U66" s="1063"/>
      <c r="V66" s="1064"/>
      <c r="W66" s="1061"/>
      <c r="X66" s="1062"/>
      <c r="Y66" s="1062"/>
      <c r="Z66" s="1109"/>
      <c r="AA66" s="1110"/>
      <c r="AB66" s="962"/>
      <c r="AC66" s="1114"/>
      <c r="AD66" s="1112"/>
      <c r="AE66" s="1112"/>
      <c r="AF66" s="1115"/>
    </row>
    <row r="67" spans="1:32" ht="16.5" customHeight="1">
      <c r="A67" s="892">
        <v>11</v>
      </c>
      <c r="B67" s="979"/>
      <c r="C67" s="966"/>
      <c r="D67" s="966"/>
      <c r="E67" s="966"/>
      <c r="F67" s="968"/>
      <c r="G67" s="968"/>
      <c r="H67" s="968"/>
      <c r="I67" s="968"/>
      <c r="J67" s="968"/>
      <c r="K67" s="968"/>
      <c r="L67" s="968"/>
      <c r="M67" s="968"/>
      <c r="N67" s="968"/>
      <c r="O67" s="1026"/>
      <c r="P67" s="1026"/>
      <c r="Q67" s="1026"/>
      <c r="R67" s="1026"/>
      <c r="S67" s="1026"/>
      <c r="T67" s="1026"/>
      <c r="U67" s="1065"/>
      <c r="V67" s="1066"/>
      <c r="W67" s="1061"/>
      <c r="X67" s="1062"/>
      <c r="Y67" s="1062"/>
      <c r="Z67" s="1109"/>
      <c r="AA67" s="1110"/>
      <c r="AB67" s="892"/>
      <c r="AC67" s="1111"/>
      <c r="AD67" s="1112"/>
      <c r="AE67" s="1112"/>
      <c r="AF67" s="1113"/>
    </row>
    <row r="68" spans="1:32" ht="16.5" customHeight="1">
      <c r="A68" s="962"/>
      <c r="B68" s="980" t="s">
        <v>65</v>
      </c>
      <c r="C68" s="970"/>
      <c r="D68" s="970"/>
      <c r="E68" s="971" t="s">
        <v>66</v>
      </c>
      <c r="F68" s="968"/>
      <c r="G68" s="968"/>
      <c r="H68" s="968"/>
      <c r="I68" s="968"/>
      <c r="J68" s="968"/>
      <c r="K68" s="968"/>
      <c r="L68" s="968"/>
      <c r="M68" s="968"/>
      <c r="N68" s="968"/>
      <c r="O68" s="1026"/>
      <c r="P68" s="1026"/>
      <c r="Q68" s="1026"/>
      <c r="R68" s="1026"/>
      <c r="S68" s="1026"/>
      <c r="T68" s="1026"/>
      <c r="U68" s="1063"/>
      <c r="V68" s="1064"/>
      <c r="W68" s="1061"/>
      <c r="X68" s="1062"/>
      <c r="Y68" s="1062"/>
      <c r="Z68" s="1109"/>
      <c r="AA68" s="1110"/>
      <c r="AB68" s="962"/>
      <c r="AC68" s="1114"/>
      <c r="AD68" s="1112"/>
      <c r="AE68" s="1112"/>
      <c r="AF68" s="1115"/>
    </row>
    <row r="69" spans="1:32" ht="16.5" customHeight="1">
      <c r="A69" s="892">
        <v>12</v>
      </c>
      <c r="B69" s="979"/>
      <c r="C69" s="966"/>
      <c r="D69" s="966"/>
      <c r="E69" s="966"/>
      <c r="F69" s="968"/>
      <c r="G69" s="968"/>
      <c r="H69" s="968"/>
      <c r="I69" s="968"/>
      <c r="J69" s="968"/>
      <c r="K69" s="968"/>
      <c r="L69" s="968"/>
      <c r="M69" s="968"/>
      <c r="N69" s="968"/>
      <c r="O69" s="1026"/>
      <c r="P69" s="1026"/>
      <c r="Q69" s="1026"/>
      <c r="R69" s="1026"/>
      <c r="S69" s="1026"/>
      <c r="T69" s="1026"/>
      <c r="U69" s="1065"/>
      <c r="V69" s="1066"/>
      <c r="W69" s="1061"/>
      <c r="X69" s="1062"/>
      <c r="Y69" s="1062"/>
      <c r="Z69" s="1109"/>
      <c r="AA69" s="1110"/>
      <c r="AB69" s="892"/>
      <c r="AC69" s="1111"/>
      <c r="AD69" s="1112"/>
      <c r="AE69" s="1112"/>
      <c r="AF69" s="1113"/>
    </row>
    <row r="70" spans="1:32" ht="16.5" customHeight="1">
      <c r="A70" s="962"/>
      <c r="B70" s="980" t="s">
        <v>65</v>
      </c>
      <c r="C70" s="970"/>
      <c r="D70" s="970"/>
      <c r="E70" s="971" t="s">
        <v>66</v>
      </c>
      <c r="F70" s="968"/>
      <c r="G70" s="968"/>
      <c r="H70" s="968"/>
      <c r="I70" s="968"/>
      <c r="J70" s="968"/>
      <c r="K70" s="968"/>
      <c r="L70" s="968"/>
      <c r="M70" s="968"/>
      <c r="N70" s="968"/>
      <c r="O70" s="1026"/>
      <c r="P70" s="1026"/>
      <c r="Q70" s="1026"/>
      <c r="R70" s="1026"/>
      <c r="S70" s="1026"/>
      <c r="T70" s="1026"/>
      <c r="U70" s="1063"/>
      <c r="V70" s="1064"/>
      <c r="W70" s="1061"/>
      <c r="X70" s="1062"/>
      <c r="Y70" s="1062"/>
      <c r="Z70" s="1109"/>
      <c r="AA70" s="1110"/>
      <c r="AB70" s="962"/>
      <c r="AC70" s="1114"/>
      <c r="AD70" s="1112"/>
      <c r="AE70" s="1112"/>
      <c r="AF70" s="1115"/>
    </row>
    <row r="71" spans="1:32" ht="15.75" customHeight="1">
      <c r="A71" s="892">
        <v>13</v>
      </c>
      <c r="B71" s="979"/>
      <c r="C71" s="966"/>
      <c r="D71" s="966"/>
      <c r="E71" s="966"/>
      <c r="F71" s="968"/>
      <c r="G71" s="968"/>
      <c r="H71" s="968"/>
      <c r="I71" s="968"/>
      <c r="J71" s="968"/>
      <c r="K71" s="968"/>
      <c r="L71" s="968"/>
      <c r="M71" s="968"/>
      <c r="N71" s="968"/>
      <c r="O71" s="1026"/>
      <c r="P71" s="1026"/>
      <c r="Q71" s="1026"/>
      <c r="R71" s="1026"/>
      <c r="S71" s="1026"/>
      <c r="T71" s="1026"/>
      <c r="U71" s="1065"/>
      <c r="V71" s="1066"/>
      <c r="W71" s="1061"/>
      <c r="X71" s="1062"/>
      <c r="Y71" s="1062"/>
      <c r="Z71" s="1109"/>
      <c r="AA71" s="1110"/>
      <c r="AB71" s="892"/>
      <c r="AC71" s="1111"/>
      <c r="AD71" s="1112"/>
      <c r="AE71" s="1112"/>
      <c r="AF71" s="1113"/>
    </row>
    <row r="72" spans="1:32" ht="16.5" customHeight="1">
      <c r="A72" s="962"/>
      <c r="B72" s="980" t="s">
        <v>65</v>
      </c>
      <c r="C72" s="970"/>
      <c r="D72" s="970"/>
      <c r="E72" s="971" t="s">
        <v>66</v>
      </c>
      <c r="F72" s="968"/>
      <c r="G72" s="968"/>
      <c r="H72" s="968"/>
      <c r="I72" s="968"/>
      <c r="J72" s="968"/>
      <c r="K72" s="968"/>
      <c r="L72" s="968"/>
      <c r="M72" s="968"/>
      <c r="N72" s="968"/>
      <c r="O72" s="1026"/>
      <c r="P72" s="1026"/>
      <c r="Q72" s="1026"/>
      <c r="R72" s="1026"/>
      <c r="S72" s="1026"/>
      <c r="T72" s="1026"/>
      <c r="U72" s="1063"/>
      <c r="V72" s="1064"/>
      <c r="W72" s="1061"/>
      <c r="X72" s="1062"/>
      <c r="Y72" s="1062"/>
      <c r="Z72" s="1109"/>
      <c r="AA72" s="1110"/>
      <c r="AB72" s="895"/>
      <c r="AC72" s="33"/>
      <c r="AD72" s="1112"/>
      <c r="AE72" s="1112"/>
      <c r="AF72" s="1115"/>
    </row>
    <row r="73" spans="1:32" ht="16.5" customHeight="1">
      <c r="A73" s="892">
        <v>14</v>
      </c>
      <c r="B73" s="979"/>
      <c r="C73" s="966"/>
      <c r="D73" s="966"/>
      <c r="E73" s="966"/>
      <c r="F73" s="968"/>
      <c r="G73" s="968"/>
      <c r="H73" s="968"/>
      <c r="I73" s="968"/>
      <c r="J73" s="968"/>
      <c r="K73" s="968"/>
      <c r="L73" s="968"/>
      <c r="M73" s="968"/>
      <c r="N73" s="968"/>
      <c r="O73" s="1026"/>
      <c r="P73" s="1026"/>
      <c r="Q73" s="1026"/>
      <c r="R73" s="1026"/>
      <c r="S73" s="1026"/>
      <c r="T73" s="1026"/>
      <c r="U73" s="1065"/>
      <c r="V73" s="1066"/>
      <c r="W73" s="1061"/>
      <c r="X73" s="1062"/>
      <c r="Y73" s="1062"/>
      <c r="Z73" s="1109"/>
      <c r="AA73" s="1110"/>
      <c r="AB73" s="892"/>
      <c r="AC73" s="1111"/>
      <c r="AD73" s="1112"/>
      <c r="AE73" s="1112"/>
      <c r="AF73" s="1113"/>
    </row>
    <row r="74" spans="1:32" ht="16.5" customHeight="1">
      <c r="A74" s="962"/>
      <c r="B74" s="980" t="s">
        <v>65</v>
      </c>
      <c r="C74" s="970"/>
      <c r="D74" s="970"/>
      <c r="E74" s="971" t="s">
        <v>66</v>
      </c>
      <c r="F74" s="968"/>
      <c r="G74" s="968"/>
      <c r="H74" s="968"/>
      <c r="I74" s="968"/>
      <c r="J74" s="968"/>
      <c r="K74" s="968"/>
      <c r="L74" s="968"/>
      <c r="M74" s="968"/>
      <c r="N74" s="968"/>
      <c r="O74" s="1026"/>
      <c r="P74" s="1026"/>
      <c r="Q74" s="1026"/>
      <c r="R74" s="1026"/>
      <c r="S74" s="1026"/>
      <c r="T74" s="1026"/>
      <c r="U74" s="1063"/>
      <c r="V74" s="1064"/>
      <c r="W74" s="1061"/>
      <c r="X74" s="1062"/>
      <c r="Y74" s="1062"/>
      <c r="Z74" s="1109"/>
      <c r="AA74" s="1110"/>
      <c r="AB74" s="962"/>
      <c r="AC74" s="1114"/>
      <c r="AD74" s="1112"/>
      <c r="AE74" s="1112"/>
      <c r="AF74" s="1115"/>
    </row>
    <row r="75" spans="1:32" ht="16.5" customHeight="1">
      <c r="A75" s="892">
        <v>15</v>
      </c>
      <c r="B75" s="979"/>
      <c r="C75" s="966"/>
      <c r="D75" s="966"/>
      <c r="E75" s="966"/>
      <c r="F75" s="968"/>
      <c r="G75" s="968"/>
      <c r="H75" s="968"/>
      <c r="I75" s="968"/>
      <c r="J75" s="968"/>
      <c r="K75" s="968"/>
      <c r="L75" s="968"/>
      <c r="M75" s="968"/>
      <c r="N75" s="968"/>
      <c r="O75" s="1026"/>
      <c r="P75" s="1026"/>
      <c r="Q75" s="1026"/>
      <c r="R75" s="1026"/>
      <c r="S75" s="1026"/>
      <c r="T75" s="1026"/>
      <c r="U75" s="1065"/>
      <c r="V75" s="1066"/>
      <c r="W75" s="1061"/>
      <c r="X75" s="1062"/>
      <c r="Y75" s="1062"/>
      <c r="Z75" s="1109"/>
      <c r="AA75" s="1110"/>
      <c r="AB75" s="892"/>
      <c r="AC75" s="1111"/>
      <c r="AD75" s="1112"/>
      <c r="AE75" s="1112"/>
      <c r="AF75" s="1113"/>
    </row>
    <row r="76" spans="1:32" ht="16.5" customHeight="1">
      <c r="A76" s="962"/>
      <c r="B76" s="980" t="s">
        <v>65</v>
      </c>
      <c r="C76" s="970"/>
      <c r="D76" s="970"/>
      <c r="E76" s="971" t="s">
        <v>66</v>
      </c>
      <c r="F76" s="968"/>
      <c r="G76" s="968"/>
      <c r="H76" s="968"/>
      <c r="I76" s="968"/>
      <c r="J76" s="968"/>
      <c r="K76" s="968"/>
      <c r="L76" s="968"/>
      <c r="M76" s="968"/>
      <c r="N76" s="968"/>
      <c r="O76" s="1026"/>
      <c r="P76" s="1026"/>
      <c r="Q76" s="1026"/>
      <c r="R76" s="1026"/>
      <c r="S76" s="1026"/>
      <c r="T76" s="1026"/>
      <c r="U76" s="1063"/>
      <c r="V76" s="1064"/>
      <c r="W76" s="1061"/>
      <c r="X76" s="1062"/>
      <c r="Y76" s="1062"/>
      <c r="Z76" s="1109"/>
      <c r="AA76" s="1110"/>
      <c r="AB76" s="962"/>
      <c r="AC76" s="1114"/>
      <c r="AD76" s="1112"/>
      <c r="AE76" s="1112"/>
      <c r="AF76" s="1115"/>
    </row>
    <row r="77" spans="1:32" ht="15.75" customHeight="1">
      <c r="A77" s="892">
        <v>16</v>
      </c>
      <c r="B77" s="979"/>
      <c r="C77" s="966"/>
      <c r="D77" s="966"/>
      <c r="E77" s="966"/>
      <c r="F77" s="968"/>
      <c r="G77" s="968"/>
      <c r="H77" s="968"/>
      <c r="I77" s="968"/>
      <c r="J77" s="968"/>
      <c r="K77" s="968"/>
      <c r="L77" s="968"/>
      <c r="M77" s="968"/>
      <c r="N77" s="968"/>
      <c r="O77" s="1026"/>
      <c r="P77" s="1026"/>
      <c r="Q77" s="1026"/>
      <c r="R77" s="1026"/>
      <c r="S77" s="1026"/>
      <c r="T77" s="1026"/>
      <c r="U77" s="1065"/>
      <c r="V77" s="1066"/>
      <c r="W77" s="1061"/>
      <c r="X77" s="1062"/>
      <c r="Y77" s="1062"/>
      <c r="Z77" s="1109"/>
      <c r="AA77" s="1110"/>
      <c r="AB77" s="892"/>
      <c r="AC77" s="1111"/>
      <c r="AD77" s="1112"/>
      <c r="AE77" s="1112"/>
      <c r="AF77" s="1113"/>
    </row>
    <row r="78" spans="1:32" ht="16.5" customHeight="1">
      <c r="A78" s="962"/>
      <c r="B78" s="980" t="s">
        <v>65</v>
      </c>
      <c r="C78" s="970"/>
      <c r="D78" s="970"/>
      <c r="E78" s="971" t="s">
        <v>66</v>
      </c>
      <c r="F78" s="968"/>
      <c r="G78" s="968"/>
      <c r="H78" s="968"/>
      <c r="I78" s="968"/>
      <c r="J78" s="968"/>
      <c r="K78" s="968"/>
      <c r="L78" s="968"/>
      <c r="M78" s="968"/>
      <c r="N78" s="968"/>
      <c r="O78" s="1026"/>
      <c r="P78" s="1026"/>
      <c r="Q78" s="1026"/>
      <c r="R78" s="1026"/>
      <c r="S78" s="1026"/>
      <c r="T78" s="1026"/>
      <c r="U78" s="1063"/>
      <c r="V78" s="1064"/>
      <c r="W78" s="1061"/>
      <c r="X78" s="1062"/>
      <c r="Y78" s="1062"/>
      <c r="Z78" s="1109"/>
      <c r="AA78" s="1110"/>
      <c r="AB78" s="895"/>
      <c r="AC78" s="33"/>
      <c r="AD78" s="1112"/>
      <c r="AE78" s="1112"/>
      <c r="AF78" s="1115"/>
    </row>
    <row r="79" spans="1:32" ht="16.5" customHeight="1">
      <c r="A79" s="892">
        <v>17</v>
      </c>
      <c r="B79" s="979"/>
      <c r="C79" s="966"/>
      <c r="D79" s="966"/>
      <c r="E79" s="966"/>
      <c r="F79" s="968"/>
      <c r="G79" s="968"/>
      <c r="H79" s="968"/>
      <c r="I79" s="968"/>
      <c r="J79" s="968"/>
      <c r="K79" s="968"/>
      <c r="L79" s="968"/>
      <c r="M79" s="968"/>
      <c r="N79" s="968"/>
      <c r="O79" s="1026"/>
      <c r="P79" s="1026"/>
      <c r="Q79" s="1026"/>
      <c r="R79" s="1026"/>
      <c r="S79" s="1026"/>
      <c r="T79" s="1026"/>
      <c r="U79" s="1065"/>
      <c r="V79" s="1066"/>
      <c r="W79" s="1061"/>
      <c r="X79" s="1062"/>
      <c r="Y79" s="1062"/>
      <c r="Z79" s="1109"/>
      <c r="AA79" s="1110"/>
      <c r="AB79" s="892"/>
      <c r="AC79" s="1111"/>
      <c r="AD79" s="1112"/>
      <c r="AE79" s="1112"/>
      <c r="AF79" s="1113"/>
    </row>
    <row r="80" spans="1:32" ht="16.5" customHeight="1">
      <c r="A80" s="962"/>
      <c r="B80" s="980" t="s">
        <v>65</v>
      </c>
      <c r="C80" s="970"/>
      <c r="D80" s="970"/>
      <c r="E80" s="971" t="s">
        <v>66</v>
      </c>
      <c r="F80" s="968"/>
      <c r="G80" s="968"/>
      <c r="H80" s="968"/>
      <c r="I80" s="968"/>
      <c r="J80" s="968"/>
      <c r="K80" s="968"/>
      <c r="L80" s="968"/>
      <c r="M80" s="968"/>
      <c r="N80" s="968"/>
      <c r="O80" s="1026"/>
      <c r="P80" s="1026"/>
      <c r="Q80" s="1026"/>
      <c r="R80" s="1026"/>
      <c r="S80" s="1026"/>
      <c r="T80" s="1026"/>
      <c r="U80" s="1063"/>
      <c r="V80" s="1064"/>
      <c r="W80" s="1061"/>
      <c r="X80" s="1062"/>
      <c r="Y80" s="1062"/>
      <c r="Z80" s="1109"/>
      <c r="AA80" s="1110"/>
      <c r="AB80" s="962"/>
      <c r="AC80" s="1114"/>
      <c r="AD80" s="1112"/>
      <c r="AE80" s="1112"/>
      <c r="AF80" s="1115"/>
    </row>
    <row r="81" spans="1:32" ht="16.5" customHeight="1">
      <c r="A81" s="892">
        <v>18</v>
      </c>
      <c r="B81" s="979"/>
      <c r="C81" s="966"/>
      <c r="D81" s="966"/>
      <c r="E81" s="966"/>
      <c r="F81" s="968"/>
      <c r="G81" s="968"/>
      <c r="H81" s="968"/>
      <c r="I81" s="968"/>
      <c r="J81" s="968"/>
      <c r="K81" s="968"/>
      <c r="L81" s="968"/>
      <c r="M81" s="968"/>
      <c r="N81" s="968"/>
      <c r="O81" s="1026"/>
      <c r="P81" s="1026"/>
      <c r="Q81" s="1026"/>
      <c r="R81" s="1026"/>
      <c r="S81" s="1026"/>
      <c r="T81" s="1026"/>
      <c r="U81" s="1065"/>
      <c r="V81" s="1066"/>
      <c r="W81" s="1061"/>
      <c r="X81" s="1062"/>
      <c r="Y81" s="1062"/>
      <c r="Z81" s="1109"/>
      <c r="AA81" s="1110"/>
      <c r="AB81" s="892"/>
      <c r="AC81" s="1111"/>
      <c r="AD81" s="1112"/>
      <c r="AE81" s="1112"/>
      <c r="AF81" s="1113"/>
    </row>
    <row r="82" spans="1:32" ht="16.5" customHeight="1">
      <c r="A82" s="962"/>
      <c r="B82" s="980" t="s">
        <v>65</v>
      </c>
      <c r="C82" s="970"/>
      <c r="D82" s="970"/>
      <c r="E82" s="971" t="s">
        <v>66</v>
      </c>
      <c r="F82" s="968"/>
      <c r="G82" s="968"/>
      <c r="H82" s="968"/>
      <c r="I82" s="968"/>
      <c r="J82" s="968"/>
      <c r="K82" s="968"/>
      <c r="L82" s="968"/>
      <c r="M82" s="968"/>
      <c r="N82" s="968"/>
      <c r="O82" s="1026"/>
      <c r="P82" s="1026"/>
      <c r="Q82" s="1026"/>
      <c r="R82" s="1026"/>
      <c r="S82" s="1026"/>
      <c r="T82" s="1026"/>
      <c r="U82" s="1063"/>
      <c r="V82" s="1064"/>
      <c r="W82" s="1061"/>
      <c r="X82" s="1062"/>
      <c r="Y82" s="1062"/>
      <c r="Z82" s="1109"/>
      <c r="AA82" s="1110"/>
      <c r="AB82" s="962"/>
      <c r="AC82" s="1114"/>
      <c r="AD82" s="1112"/>
      <c r="AE82" s="1112"/>
      <c r="AF82" s="1115"/>
    </row>
    <row r="83" spans="1:32" ht="15.75" customHeight="1">
      <c r="A83" s="892">
        <v>19</v>
      </c>
      <c r="B83" s="979"/>
      <c r="C83" s="966"/>
      <c r="D83" s="966"/>
      <c r="E83" s="966"/>
      <c r="F83" s="968"/>
      <c r="G83" s="968"/>
      <c r="H83" s="968"/>
      <c r="I83" s="968"/>
      <c r="J83" s="968"/>
      <c r="K83" s="968"/>
      <c r="L83" s="968"/>
      <c r="M83" s="968"/>
      <c r="N83" s="968"/>
      <c r="O83" s="1026"/>
      <c r="P83" s="1026"/>
      <c r="Q83" s="1026"/>
      <c r="R83" s="1026"/>
      <c r="S83" s="1026"/>
      <c r="T83" s="1026"/>
      <c r="U83" s="1065"/>
      <c r="V83" s="1066"/>
      <c r="W83" s="1061"/>
      <c r="X83" s="1062"/>
      <c r="Y83" s="1062"/>
      <c r="Z83" s="1109"/>
      <c r="AA83" s="1110"/>
      <c r="AB83" s="892"/>
      <c r="AC83" s="1111"/>
      <c r="AD83" s="1112"/>
      <c r="AE83" s="1112"/>
      <c r="AF83" s="1113"/>
    </row>
    <row r="84" spans="1:32" ht="16.5" customHeight="1">
      <c r="A84" s="962"/>
      <c r="B84" s="980" t="s">
        <v>65</v>
      </c>
      <c r="C84" s="970"/>
      <c r="D84" s="970"/>
      <c r="E84" s="971" t="s">
        <v>66</v>
      </c>
      <c r="F84" s="968"/>
      <c r="G84" s="968"/>
      <c r="H84" s="968"/>
      <c r="I84" s="968"/>
      <c r="J84" s="968"/>
      <c r="K84" s="968"/>
      <c r="L84" s="968"/>
      <c r="M84" s="968"/>
      <c r="N84" s="968"/>
      <c r="O84" s="1026"/>
      <c r="P84" s="1026"/>
      <c r="Q84" s="1026"/>
      <c r="R84" s="1026"/>
      <c r="S84" s="1026"/>
      <c r="T84" s="1026"/>
      <c r="U84" s="1063"/>
      <c r="V84" s="1064"/>
      <c r="W84" s="1061"/>
      <c r="X84" s="1062"/>
      <c r="Y84" s="1062"/>
      <c r="Z84" s="1109"/>
      <c r="AA84" s="1110"/>
      <c r="AB84" s="895"/>
      <c r="AC84" s="33"/>
      <c r="AD84" s="1112"/>
      <c r="AE84" s="1112"/>
      <c r="AF84" s="1115"/>
    </row>
    <row r="85" spans="1:32" ht="15.75" customHeight="1">
      <c r="A85" s="892">
        <v>20</v>
      </c>
      <c r="B85" s="979"/>
      <c r="C85" s="966"/>
      <c r="D85" s="966"/>
      <c r="E85" s="966"/>
      <c r="F85" s="968"/>
      <c r="G85" s="968"/>
      <c r="H85" s="968"/>
      <c r="I85" s="968"/>
      <c r="J85" s="968"/>
      <c r="K85" s="968"/>
      <c r="L85" s="968"/>
      <c r="M85" s="968"/>
      <c r="N85" s="968"/>
      <c r="O85" s="1026"/>
      <c r="P85" s="1026"/>
      <c r="Q85" s="1026"/>
      <c r="R85" s="1026"/>
      <c r="S85" s="1026"/>
      <c r="T85" s="1026"/>
      <c r="U85" s="1065"/>
      <c r="V85" s="1066"/>
      <c r="W85" s="1061"/>
      <c r="X85" s="1062"/>
      <c r="Y85" s="1062"/>
      <c r="Z85" s="1109"/>
      <c r="AA85" s="1110"/>
      <c r="AB85" s="892"/>
      <c r="AC85" s="1135"/>
      <c r="AD85" s="1112"/>
      <c r="AE85" s="1112"/>
      <c r="AF85" s="1113"/>
    </row>
    <row r="86" spans="1:32" ht="16.5" customHeight="1">
      <c r="A86" s="962"/>
      <c r="B86" s="1118" t="s">
        <v>65</v>
      </c>
      <c r="C86" s="1119"/>
      <c r="D86" s="1119"/>
      <c r="E86" s="1120" t="s">
        <v>66</v>
      </c>
      <c r="F86" s="1121"/>
      <c r="G86" s="1121"/>
      <c r="H86" s="1121"/>
      <c r="I86" s="1121"/>
      <c r="J86" s="1121"/>
      <c r="K86" s="1121"/>
      <c r="L86" s="1121"/>
      <c r="M86" s="1121"/>
      <c r="N86" s="1121"/>
      <c r="O86" s="1130"/>
      <c r="P86" s="1130"/>
      <c r="Q86" s="1130"/>
      <c r="R86" s="1130"/>
      <c r="S86" s="1130"/>
      <c r="T86" s="1130"/>
      <c r="U86" s="1131"/>
      <c r="V86" s="1132"/>
      <c r="W86" s="1133"/>
      <c r="X86" s="1134"/>
      <c r="Y86" s="1134"/>
      <c r="Z86" s="1136"/>
      <c r="AA86" s="1110"/>
      <c r="AB86" s="895"/>
      <c r="AC86" s="1137"/>
      <c r="AD86" s="1138"/>
      <c r="AE86" s="1138"/>
      <c r="AF86" s="1115"/>
    </row>
    <row r="87" spans="2:32" ht="15" customHeight="1">
      <c r="B87" s="1122"/>
      <c r="C87" s="1123"/>
      <c r="D87" s="1123"/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1123"/>
      <c r="AE87" s="1123"/>
      <c r="AF87" s="1139"/>
    </row>
    <row r="88" spans="2:32" ht="7.5" customHeight="1">
      <c r="B88" s="1124"/>
      <c r="C88" s="1125"/>
      <c r="D88" s="1125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1125"/>
      <c r="AE88" s="1125"/>
      <c r="AF88" s="1140"/>
    </row>
    <row r="89" spans="2:32" ht="7.5" customHeight="1">
      <c r="B89" s="1124"/>
      <c r="C89" s="1125"/>
      <c r="D89" s="1125"/>
      <c r="E89" s="1125"/>
      <c r="F89" s="1125"/>
      <c r="G89" s="1125"/>
      <c r="H89" s="1125"/>
      <c r="I89" s="1125"/>
      <c r="J89" s="1125"/>
      <c r="K89" s="1125"/>
      <c r="L89" s="1125"/>
      <c r="M89" s="1125"/>
      <c r="N89" s="1125"/>
      <c r="O89" s="1125"/>
      <c r="P89" s="1125"/>
      <c r="Q89" s="1125"/>
      <c r="R89" s="1125"/>
      <c r="S89" s="1125"/>
      <c r="T89" s="1125"/>
      <c r="U89" s="1125"/>
      <c r="V89" s="1125"/>
      <c r="W89" s="1125"/>
      <c r="X89" s="1125"/>
      <c r="Y89" s="1125"/>
      <c r="Z89" s="1125"/>
      <c r="AA89" s="1125"/>
      <c r="AB89" s="1125"/>
      <c r="AC89" s="1125"/>
      <c r="AD89" s="1125"/>
      <c r="AE89" s="1125"/>
      <c r="AF89" s="1140"/>
    </row>
    <row r="90" spans="2:32" ht="7.5" customHeight="1">
      <c r="B90" s="1124"/>
      <c r="C90" s="1125"/>
      <c r="D90" s="1125"/>
      <c r="E90" s="1125"/>
      <c r="F90" s="1125"/>
      <c r="G90" s="1125"/>
      <c r="H90" s="1125"/>
      <c r="I90" s="1125"/>
      <c r="J90" s="1125"/>
      <c r="K90" s="1125"/>
      <c r="L90" s="1125"/>
      <c r="M90" s="1125"/>
      <c r="N90" s="1125"/>
      <c r="O90" s="1125"/>
      <c r="P90" s="1125"/>
      <c r="Q90" s="1125"/>
      <c r="R90" s="1125"/>
      <c r="S90" s="1125"/>
      <c r="T90" s="1125"/>
      <c r="U90" s="1125"/>
      <c r="V90" s="1125"/>
      <c r="W90" s="1125"/>
      <c r="X90" s="1125"/>
      <c r="Y90" s="1125"/>
      <c r="Z90" s="1125"/>
      <c r="AA90" s="1125"/>
      <c r="AB90" s="1125"/>
      <c r="AC90" s="1125"/>
      <c r="AD90" s="1125"/>
      <c r="AE90" s="1125"/>
      <c r="AF90" s="1140"/>
    </row>
    <row r="91" spans="2:32" ht="7.5" customHeight="1">
      <c r="B91" s="1124"/>
      <c r="C91" s="1125"/>
      <c r="D91" s="1125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1125"/>
      <c r="AE91" s="1125"/>
      <c r="AF91" s="1140"/>
    </row>
    <row r="92" spans="2:32" ht="7.5" customHeight="1">
      <c r="B92" s="1126"/>
      <c r="C92" s="1127"/>
      <c r="D92" s="1127"/>
      <c r="E92" s="1127"/>
      <c r="F92" s="1127"/>
      <c r="G92" s="1127"/>
      <c r="H92" s="1127"/>
      <c r="I92" s="1127"/>
      <c r="J92" s="1127"/>
      <c r="K92" s="1127"/>
      <c r="L92" s="1127"/>
      <c r="M92" s="1127"/>
      <c r="N92" s="1127"/>
      <c r="O92" s="1127"/>
      <c r="P92" s="1127"/>
      <c r="Q92" s="1127"/>
      <c r="R92" s="1127"/>
      <c r="S92" s="1127"/>
      <c r="T92" s="1127"/>
      <c r="U92" s="1127"/>
      <c r="V92" s="1127"/>
      <c r="W92" s="1127"/>
      <c r="X92" s="1127"/>
      <c r="Y92" s="1127"/>
      <c r="Z92" s="1127"/>
      <c r="AA92" s="1127"/>
      <c r="AB92" s="1127"/>
      <c r="AC92" s="1127"/>
      <c r="AD92" s="1127"/>
      <c r="AE92" s="1127"/>
      <c r="AF92" s="1141"/>
    </row>
    <row r="93" spans="2:27" ht="7.5" customHeight="1">
      <c r="B93" s="1128"/>
      <c r="C93" s="1128"/>
      <c r="D93" s="1128"/>
      <c r="E93" s="1128"/>
      <c r="F93" s="1128"/>
      <c r="G93" s="1128"/>
      <c r="H93" s="1128"/>
      <c r="I93" s="1128"/>
      <c r="J93" s="1128"/>
      <c r="K93" s="1128"/>
      <c r="L93" s="1128"/>
      <c r="M93" s="1128"/>
      <c r="N93" s="1128"/>
      <c r="O93" s="1128"/>
      <c r="P93" s="1128"/>
      <c r="Q93" s="1128"/>
      <c r="R93" s="1128"/>
      <c r="S93" s="1128"/>
      <c r="T93" s="1128"/>
      <c r="U93" s="1128"/>
      <c r="V93" s="1128"/>
      <c r="W93" s="1128"/>
      <c r="X93" s="1128"/>
      <c r="Y93" s="1128"/>
      <c r="Z93" s="1128"/>
      <c r="AA93" s="1128"/>
    </row>
    <row r="94" spans="2:27" ht="7.5" customHeight="1">
      <c r="B94" s="1128"/>
      <c r="C94" s="1128"/>
      <c r="D94" s="1128"/>
      <c r="E94" s="1128"/>
      <c r="F94" s="1128"/>
      <c r="G94" s="1128"/>
      <c r="H94" s="1128"/>
      <c r="I94" s="1128"/>
      <c r="J94" s="1128"/>
      <c r="K94" s="1128"/>
      <c r="L94" s="1128"/>
      <c r="M94" s="1128"/>
      <c r="N94" s="1128"/>
      <c r="O94" s="1128"/>
      <c r="P94" s="1128"/>
      <c r="Q94" s="1128"/>
      <c r="R94" s="1128"/>
      <c r="S94" s="1128"/>
      <c r="T94" s="1128"/>
      <c r="U94" s="1128"/>
      <c r="V94" s="1128"/>
      <c r="W94" s="1128"/>
      <c r="X94" s="1128"/>
      <c r="Y94" s="1128"/>
      <c r="Z94" s="1128"/>
      <c r="AA94" s="1128"/>
    </row>
    <row r="95" spans="2:25" ht="7.5" customHeight="1">
      <c r="B95" s="1129"/>
      <c r="C95" s="1129"/>
      <c r="D95" s="1129"/>
      <c r="E95" s="1129"/>
      <c r="F95" s="1129"/>
      <c r="G95" s="1129"/>
      <c r="H95" s="1129"/>
      <c r="I95" s="1129"/>
      <c r="J95" s="1129"/>
      <c r="K95" s="1129"/>
      <c r="L95" s="1129"/>
      <c r="M95" s="1129"/>
      <c r="N95" s="1129"/>
      <c r="O95" s="1129"/>
      <c r="P95" s="1129"/>
      <c r="Q95" s="1129"/>
      <c r="R95" s="1129"/>
      <c r="S95" s="1129"/>
      <c r="T95" s="1129"/>
      <c r="U95" s="1129"/>
      <c r="V95" s="1129"/>
      <c r="W95" s="1129"/>
      <c r="X95" s="1129"/>
      <c r="Y95" s="1129"/>
    </row>
    <row r="96" spans="2:25" ht="7.5" customHeight="1">
      <c r="B96" s="1129"/>
      <c r="C96" s="1129"/>
      <c r="D96" s="1129"/>
      <c r="E96" s="1129"/>
      <c r="F96" s="1129"/>
      <c r="G96" s="1129"/>
      <c r="H96" s="1129"/>
      <c r="I96" s="1129"/>
      <c r="J96" s="1129"/>
      <c r="K96" s="1129"/>
      <c r="L96" s="1129"/>
      <c r="M96" s="1129"/>
      <c r="N96" s="1129"/>
      <c r="O96" s="1129"/>
      <c r="P96" s="1129"/>
      <c r="Q96" s="1129"/>
      <c r="R96" s="1129"/>
      <c r="S96" s="1129"/>
      <c r="T96" s="1129"/>
      <c r="U96" s="1129"/>
      <c r="V96" s="1129"/>
      <c r="W96" s="1129"/>
      <c r="X96" s="1129"/>
      <c r="Y96" s="1129"/>
    </row>
    <row r="97" spans="2:25" ht="7.5" customHeight="1">
      <c r="B97" s="1129"/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129"/>
      <c r="T97" s="1129"/>
      <c r="U97" s="1129"/>
      <c r="V97" s="1129"/>
      <c r="W97" s="1129"/>
      <c r="X97" s="1129"/>
      <c r="Y97" s="1129"/>
    </row>
    <row r="98" spans="2:25" ht="7.5" customHeight="1">
      <c r="B98" s="1129"/>
      <c r="C98" s="1129"/>
      <c r="D98" s="1129"/>
      <c r="E98" s="1129"/>
      <c r="F98" s="1129"/>
      <c r="G98" s="1129"/>
      <c r="H98" s="1129"/>
      <c r="I98" s="1129"/>
      <c r="J98" s="1129"/>
      <c r="K98" s="1129"/>
      <c r="L98" s="1129"/>
      <c r="M98" s="1129"/>
      <c r="N98" s="1129"/>
      <c r="O98" s="1129"/>
      <c r="P98" s="1129"/>
      <c r="Q98" s="1129"/>
      <c r="R98" s="1129"/>
      <c r="S98" s="1129"/>
      <c r="T98" s="1129"/>
      <c r="U98" s="1129"/>
      <c r="V98" s="1129"/>
      <c r="W98" s="1129"/>
      <c r="X98" s="1129"/>
      <c r="Y98" s="1129"/>
    </row>
    <row r="99" spans="2:25" ht="7.5" customHeight="1">
      <c r="B99" s="1129"/>
      <c r="C99" s="1129"/>
      <c r="D99" s="1129"/>
      <c r="E99" s="1129"/>
      <c r="F99" s="1129"/>
      <c r="G99" s="1129"/>
      <c r="H99" s="1129"/>
      <c r="I99" s="1129"/>
      <c r="J99" s="1129"/>
      <c r="K99" s="1129"/>
      <c r="L99" s="1129"/>
      <c r="M99" s="1129"/>
      <c r="N99" s="1129"/>
      <c r="O99" s="1129"/>
      <c r="P99" s="1129"/>
      <c r="Q99" s="1129"/>
      <c r="R99" s="1129"/>
      <c r="S99" s="1129"/>
      <c r="T99" s="1129"/>
      <c r="U99" s="1129"/>
      <c r="V99" s="1129"/>
      <c r="W99" s="1129"/>
      <c r="X99" s="1129"/>
      <c r="Y99" s="1129"/>
    </row>
    <row r="100" spans="2:25" ht="7.5" customHeight="1">
      <c r="B100" s="1129"/>
      <c r="C100" s="1129"/>
      <c r="D100" s="1129"/>
      <c r="E100" s="1129"/>
      <c r="F100" s="1129"/>
      <c r="G100" s="1129"/>
      <c r="H100" s="1129"/>
      <c r="I100" s="1129"/>
      <c r="J100" s="1129"/>
      <c r="K100" s="1129"/>
      <c r="L100" s="1129"/>
      <c r="M100" s="1129"/>
      <c r="N100" s="1129"/>
      <c r="O100" s="1129"/>
      <c r="P100" s="1129"/>
      <c r="Q100" s="1129"/>
      <c r="R100" s="1129"/>
      <c r="S100" s="1129"/>
      <c r="T100" s="1129"/>
      <c r="U100" s="1129"/>
      <c r="V100" s="1129"/>
      <c r="W100" s="1129"/>
      <c r="X100" s="1129"/>
      <c r="Y100" s="1129"/>
    </row>
    <row r="101" spans="2:25" ht="7.5" customHeight="1">
      <c r="B101" s="1129"/>
      <c r="C101" s="1129"/>
      <c r="D101" s="1129"/>
      <c r="E101" s="1129"/>
      <c r="F101" s="1129"/>
      <c r="G101" s="1129"/>
      <c r="H101" s="1129"/>
      <c r="I101" s="1129"/>
      <c r="J101" s="1129"/>
      <c r="K101" s="1129"/>
      <c r="L101" s="1129"/>
      <c r="M101" s="1129"/>
      <c r="N101" s="1129"/>
      <c r="O101" s="1129"/>
      <c r="P101" s="1129"/>
      <c r="Q101" s="1129"/>
      <c r="R101" s="1129"/>
      <c r="S101" s="1129"/>
      <c r="T101" s="1129"/>
      <c r="U101" s="1129"/>
      <c r="V101" s="1129"/>
      <c r="W101" s="1129"/>
      <c r="X101" s="1129"/>
      <c r="Y101" s="1129"/>
    </row>
    <row r="102" spans="2:25" ht="7.5" customHeight="1">
      <c r="B102" s="1129"/>
      <c r="C102" s="1129"/>
      <c r="D102" s="1129"/>
      <c r="E102" s="1129"/>
      <c r="F102" s="1129"/>
      <c r="G102" s="1129"/>
      <c r="H102" s="1129"/>
      <c r="I102" s="1129"/>
      <c r="J102" s="1129"/>
      <c r="K102" s="1129"/>
      <c r="L102" s="1129"/>
      <c r="M102" s="1129"/>
      <c r="N102" s="1129"/>
      <c r="O102" s="1129"/>
      <c r="P102" s="1129"/>
      <c r="Q102" s="1129"/>
      <c r="R102" s="1129"/>
      <c r="S102" s="1129"/>
      <c r="T102" s="1129"/>
      <c r="U102" s="1129"/>
      <c r="V102" s="1129"/>
      <c r="W102" s="1129"/>
      <c r="X102" s="1129"/>
      <c r="Y102" s="1129"/>
    </row>
    <row r="103" spans="2:25" ht="7.5" customHeight="1">
      <c r="B103" s="1129"/>
      <c r="C103" s="1129"/>
      <c r="D103" s="1129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</row>
    <row r="104" spans="2:25" ht="7.5" customHeight="1">
      <c r="B104" s="1129"/>
      <c r="C104" s="1129"/>
      <c r="D104" s="1129"/>
      <c r="E104" s="1129"/>
      <c r="F104" s="1129"/>
      <c r="G104" s="1129"/>
      <c r="H104" s="1129"/>
      <c r="I104" s="1129"/>
      <c r="J104" s="1129"/>
      <c r="K104" s="1129"/>
      <c r="L104" s="1129"/>
      <c r="M104" s="1129"/>
      <c r="N104" s="1129"/>
      <c r="O104" s="1129"/>
      <c r="P104" s="1129"/>
      <c r="Q104" s="1129"/>
      <c r="R104" s="1129"/>
      <c r="S104" s="1129"/>
      <c r="T104" s="1129"/>
      <c r="U104" s="1129"/>
      <c r="V104" s="1129"/>
      <c r="W104" s="1129"/>
      <c r="X104" s="1129"/>
      <c r="Y104" s="1129"/>
    </row>
    <row r="105" spans="2:25" ht="7.5" customHeight="1">
      <c r="B105" s="1129"/>
      <c r="C105" s="1129"/>
      <c r="D105" s="1129"/>
      <c r="E105" s="1129"/>
      <c r="F105" s="1129"/>
      <c r="G105" s="1129"/>
      <c r="H105" s="1129"/>
      <c r="I105" s="1129"/>
      <c r="J105" s="1129"/>
      <c r="K105" s="1129"/>
      <c r="L105" s="1129"/>
      <c r="M105" s="1129"/>
      <c r="N105" s="1129"/>
      <c r="O105" s="1129"/>
      <c r="P105" s="1129"/>
      <c r="Q105" s="1129"/>
      <c r="R105" s="1129"/>
      <c r="S105" s="1129"/>
      <c r="T105" s="1129"/>
      <c r="U105" s="1129"/>
      <c r="V105" s="1129"/>
      <c r="W105" s="1129"/>
      <c r="X105" s="1129"/>
      <c r="Y105" s="1129"/>
    </row>
    <row r="106" spans="2:25" ht="7.5" customHeight="1">
      <c r="B106" s="1129"/>
      <c r="C106" s="1129"/>
      <c r="D106" s="1129"/>
      <c r="E106" s="1129"/>
      <c r="F106" s="1129"/>
      <c r="G106" s="1129"/>
      <c r="H106" s="1129"/>
      <c r="I106" s="1129"/>
      <c r="J106" s="1129"/>
      <c r="K106" s="1129"/>
      <c r="L106" s="1129"/>
      <c r="M106" s="1129"/>
      <c r="N106" s="1129"/>
      <c r="O106" s="1129"/>
      <c r="P106" s="1129"/>
      <c r="Q106" s="1129"/>
      <c r="R106" s="1129"/>
      <c r="S106" s="1129"/>
      <c r="T106" s="1129"/>
      <c r="U106" s="1129"/>
      <c r="V106" s="1129"/>
      <c r="W106" s="1129"/>
      <c r="X106" s="1129"/>
      <c r="Y106" s="1129"/>
    </row>
    <row r="107" spans="2:25" ht="7.5" customHeight="1">
      <c r="B107" s="1129"/>
      <c r="C107" s="1129"/>
      <c r="D107" s="1129"/>
      <c r="E107" s="1129"/>
      <c r="F107" s="1129"/>
      <c r="G107" s="1129"/>
      <c r="H107" s="1129"/>
      <c r="I107" s="1129"/>
      <c r="J107" s="1129"/>
      <c r="K107" s="1129"/>
      <c r="L107" s="1129"/>
      <c r="M107" s="1129"/>
      <c r="N107" s="1129"/>
      <c r="O107" s="1129"/>
      <c r="P107" s="1129"/>
      <c r="Q107" s="1129"/>
      <c r="R107" s="1129"/>
      <c r="S107" s="1129"/>
      <c r="T107" s="1129"/>
      <c r="U107" s="1129"/>
      <c r="V107" s="1129"/>
      <c r="W107" s="1129"/>
      <c r="X107" s="1129"/>
      <c r="Y107" s="1129"/>
    </row>
    <row r="108" spans="2:25" ht="7.5" customHeight="1">
      <c r="B108" s="1129"/>
      <c r="C108" s="1129"/>
      <c r="D108" s="1129"/>
      <c r="E108" s="1129"/>
      <c r="F108" s="1129"/>
      <c r="G108" s="1129"/>
      <c r="H108" s="1129"/>
      <c r="I108" s="1129"/>
      <c r="J108" s="1129"/>
      <c r="K108" s="1129"/>
      <c r="L108" s="1129"/>
      <c r="M108" s="1129"/>
      <c r="N108" s="1129"/>
      <c r="O108" s="1129"/>
      <c r="P108" s="1129"/>
      <c r="Q108" s="1129"/>
      <c r="R108" s="1129"/>
      <c r="S108" s="1129"/>
      <c r="T108" s="1129"/>
      <c r="U108" s="1129"/>
      <c r="V108" s="1129"/>
      <c r="W108" s="1129"/>
      <c r="X108" s="1129"/>
      <c r="Y108" s="1129"/>
    </row>
    <row r="109" spans="2:25" ht="7.5" customHeight="1">
      <c r="B109" s="1129"/>
      <c r="C109" s="1129"/>
      <c r="D109" s="1129"/>
      <c r="E109" s="1129"/>
      <c r="F109" s="1129"/>
      <c r="G109" s="1129"/>
      <c r="H109" s="1129"/>
      <c r="I109" s="1129"/>
      <c r="J109" s="1129"/>
      <c r="K109" s="1129"/>
      <c r="L109" s="1129"/>
      <c r="M109" s="1129"/>
      <c r="N109" s="1129"/>
      <c r="O109" s="1129"/>
      <c r="P109" s="1129"/>
      <c r="Q109" s="1129"/>
      <c r="R109" s="1129"/>
      <c r="S109" s="1129"/>
      <c r="T109" s="1129"/>
      <c r="U109" s="1129"/>
      <c r="V109" s="1129"/>
      <c r="W109" s="1129"/>
      <c r="X109" s="1129"/>
      <c r="Y109" s="1129"/>
    </row>
    <row r="110" spans="2:25" ht="7.5" customHeight="1">
      <c r="B110" s="1129"/>
      <c r="C110" s="1129"/>
      <c r="D110" s="1129"/>
      <c r="E110" s="1129"/>
      <c r="F110" s="1129"/>
      <c r="G110" s="1129"/>
      <c r="H110" s="1129"/>
      <c r="I110" s="1129"/>
      <c r="J110" s="1129"/>
      <c r="K110" s="1129"/>
      <c r="L110" s="1129"/>
      <c r="M110" s="1129"/>
      <c r="N110" s="1129"/>
      <c r="O110" s="1129"/>
      <c r="P110" s="1129"/>
      <c r="Q110" s="1129"/>
      <c r="R110" s="1129"/>
      <c r="S110" s="1129"/>
      <c r="T110" s="1129"/>
      <c r="U110" s="1129"/>
      <c r="V110" s="1129"/>
      <c r="W110" s="1129"/>
      <c r="X110" s="1129"/>
      <c r="Y110" s="1129"/>
    </row>
    <row r="111" spans="2:25" ht="7.5" customHeight="1">
      <c r="B111" s="1129"/>
      <c r="C111" s="1129"/>
      <c r="D111" s="1129"/>
      <c r="E111" s="1129"/>
      <c r="F111" s="1129"/>
      <c r="G111" s="1129"/>
      <c r="H111" s="1129"/>
      <c r="I111" s="1129"/>
      <c r="J111" s="1129"/>
      <c r="K111" s="1129"/>
      <c r="L111" s="1129"/>
      <c r="M111" s="1129"/>
      <c r="N111" s="1129"/>
      <c r="O111" s="1129"/>
      <c r="P111" s="1129"/>
      <c r="Q111" s="1129"/>
      <c r="R111" s="1129"/>
      <c r="S111" s="1129"/>
      <c r="T111" s="1129"/>
      <c r="U111" s="1129"/>
      <c r="V111" s="1129"/>
      <c r="W111" s="1129"/>
      <c r="X111" s="1129"/>
      <c r="Y111" s="1129"/>
    </row>
    <row r="112" spans="2:25" ht="7.5" customHeight="1">
      <c r="B112" s="1129"/>
      <c r="C112" s="1129"/>
      <c r="D112" s="1129"/>
      <c r="E112" s="1129"/>
      <c r="F112" s="1129"/>
      <c r="G112" s="1129"/>
      <c r="H112" s="1129"/>
      <c r="I112" s="1129"/>
      <c r="J112" s="1129"/>
      <c r="K112" s="1129"/>
      <c r="L112" s="1129"/>
      <c r="M112" s="1129"/>
      <c r="N112" s="1129"/>
      <c r="O112" s="1129"/>
      <c r="P112" s="1129"/>
      <c r="Q112" s="1129"/>
      <c r="R112" s="1129"/>
      <c r="S112" s="1129"/>
      <c r="T112" s="1129"/>
      <c r="U112" s="1129"/>
      <c r="V112" s="1129"/>
      <c r="W112" s="1129"/>
      <c r="X112" s="1129"/>
      <c r="Y112" s="1129"/>
    </row>
    <row r="113" spans="2:25" ht="7.5" customHeight="1">
      <c r="B113" s="1129"/>
      <c r="C113" s="1129"/>
      <c r="D113" s="1129"/>
      <c r="E113" s="1129"/>
      <c r="F113" s="1129"/>
      <c r="G113" s="1129"/>
      <c r="H113" s="1129"/>
      <c r="I113" s="1129"/>
      <c r="J113" s="1129"/>
      <c r="K113" s="1129"/>
      <c r="L113" s="1129"/>
      <c r="M113" s="1129"/>
      <c r="N113" s="1129"/>
      <c r="O113" s="1129"/>
      <c r="P113" s="1129"/>
      <c r="Q113" s="1129"/>
      <c r="R113" s="1129"/>
      <c r="S113" s="1129"/>
      <c r="T113" s="1129"/>
      <c r="U113" s="1129"/>
      <c r="V113" s="1129"/>
      <c r="W113" s="1129"/>
      <c r="X113" s="1129"/>
      <c r="Y113" s="1129"/>
    </row>
    <row r="114" spans="2:25" ht="7.5" customHeight="1">
      <c r="B114" s="1129"/>
      <c r="C114" s="1129"/>
      <c r="D114" s="1129"/>
      <c r="E114" s="1129"/>
      <c r="F114" s="1129"/>
      <c r="G114" s="1129"/>
      <c r="H114" s="1129"/>
      <c r="I114" s="1129"/>
      <c r="J114" s="1129"/>
      <c r="K114" s="1129"/>
      <c r="L114" s="1129"/>
      <c r="M114" s="1129"/>
      <c r="N114" s="1129"/>
      <c r="O114" s="1129"/>
      <c r="P114" s="1129"/>
      <c r="Q114" s="1129"/>
      <c r="R114" s="1129"/>
      <c r="S114" s="1129"/>
      <c r="T114" s="1129"/>
      <c r="U114" s="1129"/>
      <c r="V114" s="1129"/>
      <c r="W114" s="1129"/>
      <c r="X114" s="1129"/>
      <c r="Y114" s="1129"/>
    </row>
    <row r="115" spans="2:25" ht="7.5" customHeight="1">
      <c r="B115" s="1129"/>
      <c r="C115" s="1129"/>
      <c r="D115" s="1129"/>
      <c r="E115" s="1129"/>
      <c r="F115" s="1129"/>
      <c r="G115" s="1129"/>
      <c r="H115" s="1129"/>
      <c r="I115" s="1129"/>
      <c r="J115" s="1129"/>
      <c r="K115" s="1129"/>
      <c r="L115" s="1129"/>
      <c r="M115" s="1129"/>
      <c r="N115" s="1129"/>
      <c r="O115" s="1129"/>
      <c r="P115" s="1129"/>
      <c r="Q115" s="1129"/>
      <c r="R115" s="1129"/>
      <c r="S115" s="1129"/>
      <c r="T115" s="1129"/>
      <c r="U115" s="1129"/>
      <c r="V115" s="1129"/>
      <c r="W115" s="1129"/>
      <c r="X115" s="1129"/>
      <c r="Y115" s="1129"/>
    </row>
    <row r="116" spans="2:25" ht="7.5" customHeight="1">
      <c r="B116" s="1129"/>
      <c r="C116" s="1129"/>
      <c r="D116" s="1129"/>
      <c r="E116" s="1129"/>
      <c r="F116" s="1129"/>
      <c r="G116" s="1129"/>
      <c r="H116" s="1129"/>
      <c r="I116" s="1129"/>
      <c r="J116" s="1129"/>
      <c r="K116" s="1129"/>
      <c r="L116" s="1129"/>
      <c r="M116" s="1129"/>
      <c r="N116" s="1129"/>
      <c r="O116" s="1129"/>
      <c r="P116" s="1129"/>
      <c r="Q116" s="1129"/>
      <c r="R116" s="1129"/>
      <c r="S116" s="1129"/>
      <c r="T116" s="1129"/>
      <c r="U116" s="1129"/>
      <c r="V116" s="1129"/>
      <c r="W116" s="1129"/>
      <c r="X116" s="1129"/>
      <c r="Y116" s="1129"/>
    </row>
    <row r="117" spans="2:25" ht="7.5" customHeight="1">
      <c r="B117" s="1129"/>
      <c r="C117" s="1129"/>
      <c r="D117" s="1129"/>
      <c r="E117" s="1129"/>
      <c r="F117" s="1129"/>
      <c r="G117" s="1129"/>
      <c r="H117" s="1129"/>
      <c r="I117" s="1129"/>
      <c r="J117" s="1129"/>
      <c r="K117" s="1129"/>
      <c r="L117" s="1129"/>
      <c r="M117" s="1129"/>
      <c r="N117" s="1129"/>
      <c r="O117" s="1129"/>
      <c r="P117" s="1129"/>
      <c r="Q117" s="1129"/>
      <c r="R117" s="1129"/>
      <c r="S117" s="1129"/>
      <c r="T117" s="1129"/>
      <c r="U117" s="1129"/>
      <c r="V117" s="1129"/>
      <c r="W117" s="1129"/>
      <c r="X117" s="1129"/>
      <c r="Y117" s="1129"/>
    </row>
    <row r="118" spans="2:25" ht="7.5" customHeight="1">
      <c r="B118" s="1129"/>
      <c r="C118" s="1129"/>
      <c r="D118" s="1129"/>
      <c r="E118" s="1129"/>
      <c r="F118" s="1129"/>
      <c r="G118" s="1129"/>
      <c r="H118" s="1129"/>
      <c r="I118" s="1129"/>
      <c r="J118" s="1129"/>
      <c r="K118" s="1129"/>
      <c r="L118" s="1129"/>
      <c r="M118" s="1129"/>
      <c r="N118" s="1129"/>
      <c r="O118" s="1129"/>
      <c r="P118" s="1129"/>
      <c r="Q118" s="1129"/>
      <c r="R118" s="1129"/>
      <c r="S118" s="1129"/>
      <c r="T118" s="1129"/>
      <c r="U118" s="1129"/>
      <c r="V118" s="1129"/>
      <c r="W118" s="1129"/>
      <c r="X118" s="1129"/>
      <c r="Y118" s="1129"/>
    </row>
    <row r="119" spans="2:25" ht="7.5" customHeight="1">
      <c r="B119" s="1129"/>
      <c r="C119" s="1129"/>
      <c r="D119" s="1129"/>
      <c r="E119" s="1129"/>
      <c r="F119" s="1129"/>
      <c r="G119" s="1129"/>
      <c r="H119" s="1129"/>
      <c r="I119" s="1129"/>
      <c r="J119" s="1129"/>
      <c r="K119" s="1129"/>
      <c r="L119" s="1129"/>
      <c r="M119" s="1129"/>
      <c r="N119" s="1129"/>
      <c r="O119" s="1129"/>
      <c r="P119" s="1129"/>
      <c r="Q119" s="1129"/>
      <c r="R119" s="1129"/>
      <c r="S119" s="1129"/>
      <c r="T119" s="1129"/>
      <c r="U119" s="1129"/>
      <c r="V119" s="1129"/>
      <c r="W119" s="1129"/>
      <c r="X119" s="1129"/>
      <c r="Y119" s="1129"/>
    </row>
    <row r="120" spans="2:25" ht="7.5" customHeight="1">
      <c r="B120" s="1129"/>
      <c r="C120" s="1129"/>
      <c r="D120" s="1129"/>
      <c r="E120" s="1129"/>
      <c r="F120" s="1129"/>
      <c r="G120" s="1129"/>
      <c r="H120" s="1129"/>
      <c r="I120" s="1129"/>
      <c r="J120" s="1129"/>
      <c r="K120" s="1129"/>
      <c r="L120" s="1129"/>
      <c r="M120" s="1129"/>
      <c r="N120" s="1129"/>
      <c r="O120" s="1129"/>
      <c r="P120" s="1129"/>
      <c r="Q120" s="1129"/>
      <c r="R120" s="1129"/>
      <c r="S120" s="1129"/>
      <c r="T120" s="1129"/>
      <c r="U120" s="1129"/>
      <c r="V120" s="1129"/>
      <c r="W120" s="1129"/>
      <c r="X120" s="1129"/>
      <c r="Y120" s="1129"/>
    </row>
    <row r="121" spans="2:25" ht="7.5" customHeight="1">
      <c r="B121" s="1129"/>
      <c r="C121" s="1129"/>
      <c r="D121" s="1129"/>
      <c r="E121" s="1129"/>
      <c r="F121" s="1129"/>
      <c r="G121" s="1129"/>
      <c r="H121" s="1129"/>
      <c r="I121" s="1129"/>
      <c r="J121" s="1129"/>
      <c r="K121" s="1129"/>
      <c r="L121" s="1129"/>
      <c r="M121" s="1129"/>
      <c r="N121" s="1129"/>
      <c r="O121" s="1129"/>
      <c r="P121" s="1129"/>
      <c r="Q121" s="1129"/>
      <c r="R121" s="1129"/>
      <c r="S121" s="1129"/>
      <c r="T121" s="1129"/>
      <c r="U121" s="1129"/>
      <c r="V121" s="1129"/>
      <c r="W121" s="1129"/>
      <c r="X121" s="1129"/>
      <c r="Y121" s="1129"/>
    </row>
    <row r="122" spans="2:25" ht="7.5" customHeight="1">
      <c r="B122" s="1129"/>
      <c r="C122" s="1129"/>
      <c r="D122" s="1129"/>
      <c r="E122" s="1129"/>
      <c r="F122" s="1129"/>
      <c r="G122" s="1129"/>
      <c r="H122" s="1129"/>
      <c r="I122" s="1129"/>
      <c r="J122" s="1129"/>
      <c r="K122" s="1129"/>
      <c r="L122" s="1129"/>
      <c r="M122" s="1129"/>
      <c r="N122" s="1129"/>
      <c r="O122" s="1129"/>
      <c r="P122" s="1129"/>
      <c r="Q122" s="1129"/>
      <c r="R122" s="1129"/>
      <c r="S122" s="1129"/>
      <c r="T122" s="1129"/>
      <c r="U122" s="1129"/>
      <c r="V122" s="1129"/>
      <c r="W122" s="1129"/>
      <c r="X122" s="1129"/>
      <c r="Y122" s="1129"/>
    </row>
    <row r="123" spans="2:25" ht="7.5" customHeight="1">
      <c r="B123" s="1129"/>
      <c r="C123" s="1129"/>
      <c r="D123" s="1129"/>
      <c r="E123" s="1129"/>
      <c r="F123" s="1129"/>
      <c r="G123" s="1129"/>
      <c r="H123" s="1129"/>
      <c r="I123" s="1129"/>
      <c r="J123" s="1129"/>
      <c r="K123" s="1129"/>
      <c r="L123" s="1129"/>
      <c r="M123" s="1129"/>
      <c r="N123" s="1129"/>
      <c r="O123" s="1129"/>
      <c r="P123" s="1129"/>
      <c r="Q123" s="1129"/>
      <c r="R123" s="1129"/>
      <c r="S123" s="1129"/>
      <c r="T123" s="1129"/>
      <c r="U123" s="1129"/>
      <c r="V123" s="1129"/>
      <c r="W123" s="1129"/>
      <c r="X123" s="1129"/>
      <c r="Y123" s="1129"/>
    </row>
    <row r="124" spans="2:25" ht="7.5" customHeight="1">
      <c r="B124" s="1129"/>
      <c r="C124" s="1129"/>
      <c r="D124" s="1129"/>
      <c r="E124" s="1129"/>
      <c r="F124" s="1129"/>
      <c r="G124" s="1129"/>
      <c r="H124" s="1129"/>
      <c r="I124" s="1129"/>
      <c r="J124" s="1129"/>
      <c r="K124" s="1129"/>
      <c r="L124" s="1129"/>
      <c r="M124" s="1129"/>
      <c r="N124" s="1129"/>
      <c r="O124" s="1129"/>
      <c r="P124" s="1129"/>
      <c r="Q124" s="1129"/>
      <c r="R124" s="1129"/>
      <c r="S124" s="1129"/>
      <c r="T124" s="1129"/>
      <c r="U124" s="1129"/>
      <c r="V124" s="1129"/>
      <c r="W124" s="1129"/>
      <c r="X124" s="1129"/>
      <c r="Y124" s="1129"/>
    </row>
    <row r="125" spans="2:25" ht="7.5" customHeight="1">
      <c r="B125" s="1129"/>
      <c r="C125" s="1129"/>
      <c r="D125" s="1129"/>
      <c r="E125" s="1129"/>
      <c r="F125" s="1129"/>
      <c r="G125" s="1129"/>
      <c r="H125" s="1129"/>
      <c r="I125" s="1129"/>
      <c r="J125" s="1129"/>
      <c r="K125" s="1129"/>
      <c r="L125" s="1129"/>
      <c r="M125" s="1129"/>
      <c r="N125" s="1129"/>
      <c r="O125" s="1129"/>
      <c r="P125" s="1129"/>
      <c r="Q125" s="1129"/>
      <c r="R125" s="1129"/>
      <c r="S125" s="1129"/>
      <c r="T125" s="1129"/>
      <c r="U125" s="1129"/>
      <c r="V125" s="1129"/>
      <c r="W125" s="1129"/>
      <c r="X125" s="1129"/>
      <c r="Y125" s="1129"/>
    </row>
    <row r="126" spans="2:25" ht="7.5" customHeight="1">
      <c r="B126" s="1129"/>
      <c r="C126" s="1129"/>
      <c r="D126" s="1129"/>
      <c r="E126" s="1129"/>
      <c r="F126" s="1129"/>
      <c r="G126" s="1129"/>
      <c r="H126" s="1129"/>
      <c r="I126" s="1129"/>
      <c r="J126" s="1129"/>
      <c r="K126" s="1129"/>
      <c r="L126" s="1129"/>
      <c r="M126" s="1129"/>
      <c r="N126" s="1129"/>
      <c r="O126" s="1129"/>
      <c r="P126" s="1129"/>
      <c r="Q126" s="1129"/>
      <c r="R126" s="1129"/>
      <c r="S126" s="1129"/>
      <c r="T126" s="1129"/>
      <c r="U126" s="1129"/>
      <c r="V126" s="1129"/>
      <c r="W126" s="1129"/>
      <c r="X126" s="1129"/>
      <c r="Y126" s="1129"/>
    </row>
    <row r="127" spans="2:25" ht="7.5" customHeight="1">
      <c r="B127" s="1129"/>
      <c r="C127" s="1129"/>
      <c r="D127" s="1129"/>
      <c r="E127" s="1129"/>
      <c r="F127" s="1129"/>
      <c r="G127" s="1129"/>
      <c r="H127" s="1129"/>
      <c r="I127" s="1129"/>
      <c r="J127" s="1129"/>
      <c r="K127" s="1129"/>
      <c r="L127" s="1129"/>
      <c r="M127" s="1129"/>
      <c r="N127" s="1129"/>
      <c r="O127" s="1129"/>
      <c r="P127" s="1129"/>
      <c r="Q127" s="1129"/>
      <c r="R127" s="1129"/>
      <c r="S127" s="1129"/>
      <c r="T127" s="1129"/>
      <c r="U127" s="1129"/>
      <c r="V127" s="1129"/>
      <c r="W127" s="1129"/>
      <c r="X127" s="1129"/>
      <c r="Y127" s="1129"/>
    </row>
    <row r="128" spans="2:25" ht="7.5" customHeight="1">
      <c r="B128" s="1129"/>
      <c r="C128" s="1129"/>
      <c r="D128" s="1129"/>
      <c r="E128" s="1129"/>
      <c r="F128" s="1129"/>
      <c r="G128" s="1129"/>
      <c r="H128" s="1129"/>
      <c r="I128" s="1129"/>
      <c r="J128" s="1129"/>
      <c r="K128" s="1129"/>
      <c r="L128" s="1129"/>
      <c r="M128" s="1129"/>
      <c r="N128" s="1129"/>
      <c r="O128" s="1129"/>
      <c r="P128" s="1129"/>
      <c r="Q128" s="1129"/>
      <c r="R128" s="1129"/>
      <c r="S128" s="1129"/>
      <c r="T128" s="1129"/>
      <c r="U128" s="1129"/>
      <c r="V128" s="1129"/>
      <c r="W128" s="1129"/>
      <c r="X128" s="1129"/>
      <c r="Y128" s="1129"/>
    </row>
    <row r="129" spans="2:25" ht="7.5" customHeight="1">
      <c r="B129" s="1129"/>
      <c r="C129" s="1129"/>
      <c r="D129" s="1129"/>
      <c r="E129" s="1129"/>
      <c r="F129" s="1129"/>
      <c r="G129" s="1129"/>
      <c r="H129" s="1129"/>
      <c r="I129" s="1129"/>
      <c r="J129" s="1129"/>
      <c r="K129" s="1129"/>
      <c r="L129" s="1129"/>
      <c r="M129" s="1129"/>
      <c r="N129" s="1129"/>
      <c r="O129" s="1129"/>
      <c r="P129" s="1129"/>
      <c r="Q129" s="1129"/>
      <c r="R129" s="1129"/>
      <c r="S129" s="1129"/>
      <c r="T129" s="1129"/>
      <c r="U129" s="1129"/>
      <c r="V129" s="1129"/>
      <c r="W129" s="1129"/>
      <c r="X129" s="1129"/>
      <c r="Y129" s="1129"/>
    </row>
    <row r="130" spans="2:25" ht="7.5" customHeight="1">
      <c r="B130" s="1129"/>
      <c r="C130" s="1129"/>
      <c r="D130" s="1129"/>
      <c r="E130" s="1129"/>
      <c r="F130" s="1129"/>
      <c r="G130" s="1129"/>
      <c r="H130" s="1129"/>
      <c r="I130" s="1129"/>
      <c r="J130" s="1129"/>
      <c r="K130" s="1129"/>
      <c r="L130" s="1129"/>
      <c r="M130" s="1129"/>
      <c r="N130" s="1129"/>
      <c r="O130" s="1129"/>
      <c r="P130" s="1129"/>
      <c r="Q130" s="1129"/>
      <c r="R130" s="1129"/>
      <c r="S130" s="1129"/>
      <c r="T130" s="1129"/>
      <c r="U130" s="1129"/>
      <c r="V130" s="1129"/>
      <c r="W130" s="1129"/>
      <c r="X130" s="1129"/>
      <c r="Y130" s="1129"/>
    </row>
    <row r="131" spans="2:25" ht="7.5" customHeight="1">
      <c r="B131" s="1129"/>
      <c r="C131" s="1129"/>
      <c r="D131" s="1129"/>
      <c r="E131" s="1129"/>
      <c r="F131" s="1129"/>
      <c r="G131" s="1129"/>
      <c r="H131" s="1129"/>
      <c r="I131" s="1129"/>
      <c r="J131" s="1129"/>
      <c r="K131" s="1129"/>
      <c r="L131" s="1129"/>
      <c r="M131" s="1129"/>
      <c r="N131" s="1129"/>
      <c r="O131" s="1129"/>
      <c r="P131" s="1129"/>
      <c r="Q131" s="1129"/>
      <c r="R131" s="1129"/>
      <c r="S131" s="1129"/>
      <c r="T131" s="1129"/>
      <c r="U131" s="1129"/>
      <c r="V131" s="1129"/>
      <c r="W131" s="1129"/>
      <c r="X131" s="1129"/>
      <c r="Y131" s="1129"/>
    </row>
    <row r="132" spans="2:25" ht="7.5" customHeight="1">
      <c r="B132" s="1129"/>
      <c r="C132" s="1129"/>
      <c r="D132" s="1129"/>
      <c r="E132" s="1129"/>
      <c r="F132" s="1129"/>
      <c r="G132" s="1129"/>
      <c r="H132" s="1129"/>
      <c r="I132" s="1129"/>
      <c r="J132" s="1129"/>
      <c r="K132" s="1129"/>
      <c r="L132" s="1129"/>
      <c r="M132" s="1129"/>
      <c r="N132" s="1129"/>
      <c r="O132" s="1129"/>
      <c r="P132" s="1129"/>
      <c r="Q132" s="1129"/>
      <c r="R132" s="1129"/>
      <c r="S132" s="1129"/>
      <c r="T132" s="1129"/>
      <c r="U132" s="1129"/>
      <c r="V132" s="1129"/>
      <c r="W132" s="1129"/>
      <c r="X132" s="1129"/>
      <c r="Y132" s="1129"/>
    </row>
    <row r="133" spans="2:25" ht="7.5" customHeight="1">
      <c r="B133" s="1129"/>
      <c r="C133" s="1129"/>
      <c r="D133" s="1129"/>
      <c r="E133" s="1129"/>
      <c r="F133" s="1129"/>
      <c r="G133" s="1129"/>
      <c r="H133" s="1129"/>
      <c r="I133" s="1129"/>
      <c r="J133" s="1129"/>
      <c r="K133" s="1129"/>
      <c r="L133" s="1129"/>
      <c r="M133" s="1129"/>
      <c r="N133" s="1129"/>
      <c r="O133" s="1129"/>
      <c r="P133" s="1129"/>
      <c r="Q133" s="1129"/>
      <c r="R133" s="1129"/>
      <c r="S133" s="1129"/>
      <c r="T133" s="1129"/>
      <c r="U133" s="1129"/>
      <c r="V133" s="1129"/>
      <c r="W133" s="1129"/>
      <c r="X133" s="1129"/>
      <c r="Y133" s="1129"/>
    </row>
    <row r="134" spans="2:25" ht="7.5" customHeight="1">
      <c r="B134" s="1129"/>
      <c r="C134" s="1129"/>
      <c r="D134" s="1129"/>
      <c r="E134" s="1129"/>
      <c r="F134" s="1129"/>
      <c r="G134" s="1129"/>
      <c r="H134" s="1129"/>
      <c r="I134" s="1129"/>
      <c r="J134" s="1129"/>
      <c r="K134" s="1129"/>
      <c r="L134" s="1129"/>
      <c r="M134" s="1129"/>
      <c r="N134" s="1129"/>
      <c r="O134" s="1129"/>
      <c r="P134" s="1129"/>
      <c r="Q134" s="1129"/>
      <c r="R134" s="1129"/>
      <c r="S134" s="1129"/>
      <c r="T134" s="1129"/>
      <c r="U134" s="1129"/>
      <c r="V134" s="1129"/>
      <c r="W134" s="1129"/>
      <c r="X134" s="1129"/>
      <c r="Y134" s="1129"/>
    </row>
    <row r="135" spans="2:25" ht="7.5" customHeight="1"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P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</row>
    <row r="136" spans="2:25" ht="7.5" customHeight="1">
      <c r="B136" s="1129"/>
      <c r="C136" s="1129"/>
      <c r="D136" s="1129"/>
      <c r="E136" s="1129"/>
      <c r="F136" s="1129"/>
      <c r="G136" s="1129"/>
      <c r="H136" s="1129"/>
      <c r="I136" s="1129"/>
      <c r="J136" s="1129"/>
      <c r="K136" s="1129"/>
      <c r="L136" s="1129"/>
      <c r="M136" s="1129"/>
      <c r="N136" s="1129"/>
      <c r="O136" s="1129"/>
      <c r="P136" s="1129"/>
      <c r="Q136" s="1129"/>
      <c r="R136" s="1129"/>
      <c r="S136" s="1129"/>
      <c r="T136" s="1129"/>
      <c r="U136" s="1129"/>
      <c r="V136" s="1129"/>
      <c r="W136" s="1129"/>
      <c r="X136" s="1129"/>
      <c r="Y136" s="1129"/>
    </row>
    <row r="137" spans="2:25" ht="7.5" customHeight="1">
      <c r="B137" s="1129"/>
      <c r="C137" s="1129"/>
      <c r="D137" s="1129"/>
      <c r="E137" s="1129"/>
      <c r="F137" s="1129"/>
      <c r="G137" s="1129"/>
      <c r="H137" s="1129"/>
      <c r="I137" s="1129"/>
      <c r="J137" s="1129"/>
      <c r="K137" s="1129"/>
      <c r="L137" s="1129"/>
      <c r="M137" s="1129"/>
      <c r="N137" s="1129"/>
      <c r="O137" s="1129"/>
      <c r="P137" s="1129"/>
      <c r="Q137" s="1129"/>
      <c r="R137" s="1129"/>
      <c r="S137" s="1129"/>
      <c r="T137" s="1129"/>
      <c r="U137" s="1129"/>
      <c r="V137" s="1129"/>
      <c r="W137" s="1129"/>
      <c r="X137" s="1129"/>
      <c r="Y137" s="1129"/>
    </row>
    <row r="138" spans="2:25" ht="7.5" customHeight="1">
      <c r="B138" s="1129"/>
      <c r="C138" s="1129"/>
      <c r="D138" s="1129"/>
      <c r="E138" s="1129"/>
      <c r="F138" s="1129"/>
      <c r="G138" s="1129"/>
      <c r="H138" s="1129"/>
      <c r="I138" s="1129"/>
      <c r="J138" s="1129"/>
      <c r="K138" s="1129"/>
      <c r="L138" s="1129"/>
      <c r="M138" s="1129"/>
      <c r="N138" s="1129"/>
      <c r="O138" s="1129"/>
      <c r="P138" s="1129"/>
      <c r="Q138" s="1129"/>
      <c r="R138" s="1129"/>
      <c r="S138" s="1129"/>
      <c r="T138" s="1129"/>
      <c r="U138" s="1129"/>
      <c r="V138" s="1129"/>
      <c r="W138" s="1129"/>
      <c r="X138" s="1129"/>
      <c r="Y138" s="1129"/>
    </row>
    <row r="139" spans="2:25" ht="7.5" customHeight="1">
      <c r="B139" s="1129"/>
      <c r="C139" s="1129"/>
      <c r="D139" s="1129"/>
      <c r="E139" s="1129"/>
      <c r="F139" s="1129"/>
      <c r="G139" s="1129"/>
      <c r="H139" s="1129"/>
      <c r="I139" s="1129"/>
      <c r="J139" s="1129"/>
      <c r="K139" s="1129"/>
      <c r="L139" s="1129"/>
      <c r="M139" s="1129"/>
      <c r="N139" s="1129"/>
      <c r="O139" s="1129"/>
      <c r="P139" s="1129"/>
      <c r="Q139" s="1129"/>
      <c r="R139" s="1129"/>
      <c r="S139" s="1129"/>
      <c r="T139" s="1129"/>
      <c r="U139" s="1129"/>
      <c r="V139" s="1129"/>
      <c r="W139" s="1129"/>
      <c r="X139" s="1129"/>
      <c r="Y139" s="1129"/>
    </row>
    <row r="140" spans="2:25" ht="7.5" customHeight="1">
      <c r="B140" s="1129"/>
      <c r="C140" s="1129"/>
      <c r="D140" s="1129"/>
      <c r="E140" s="1129"/>
      <c r="F140" s="1129"/>
      <c r="G140" s="1129"/>
      <c r="H140" s="1129"/>
      <c r="I140" s="1129"/>
      <c r="J140" s="1129"/>
      <c r="K140" s="1129"/>
      <c r="L140" s="1129"/>
      <c r="M140" s="1129"/>
      <c r="N140" s="1129"/>
      <c r="O140" s="1129"/>
      <c r="P140" s="1129"/>
      <c r="Q140" s="1129"/>
      <c r="R140" s="1129"/>
      <c r="S140" s="1129"/>
      <c r="T140" s="1129"/>
      <c r="U140" s="1129"/>
      <c r="V140" s="1129"/>
      <c r="W140" s="1129"/>
      <c r="X140" s="1129"/>
      <c r="Y140" s="1129"/>
    </row>
    <row r="141" spans="2:25" ht="7.5" customHeight="1">
      <c r="B141" s="1129"/>
      <c r="C141" s="1129"/>
      <c r="D141" s="1129"/>
      <c r="E141" s="1129"/>
      <c r="F141" s="1129"/>
      <c r="G141" s="1129"/>
      <c r="H141" s="1129"/>
      <c r="I141" s="1129"/>
      <c r="J141" s="1129"/>
      <c r="K141" s="1129"/>
      <c r="L141" s="1129"/>
      <c r="M141" s="1129"/>
      <c r="N141" s="1129"/>
      <c r="O141" s="1129"/>
      <c r="P141" s="1129"/>
      <c r="Q141" s="1129"/>
      <c r="R141" s="1129"/>
      <c r="S141" s="1129"/>
      <c r="T141" s="1129"/>
      <c r="U141" s="1129"/>
      <c r="V141" s="1129"/>
      <c r="W141" s="1129"/>
      <c r="X141" s="1129"/>
      <c r="Y141" s="1129"/>
    </row>
    <row r="142" spans="2:25" ht="7.5" customHeight="1">
      <c r="B142" s="1129"/>
      <c r="C142" s="1129"/>
      <c r="D142" s="1129"/>
      <c r="E142" s="1129"/>
      <c r="F142" s="1129"/>
      <c r="G142" s="1129"/>
      <c r="H142" s="1129"/>
      <c r="I142" s="1129"/>
      <c r="J142" s="1129"/>
      <c r="K142" s="1129"/>
      <c r="L142" s="1129"/>
      <c r="M142" s="1129"/>
      <c r="N142" s="1129"/>
      <c r="O142" s="1129"/>
      <c r="P142" s="1129"/>
      <c r="Q142" s="1129"/>
      <c r="R142" s="1129"/>
      <c r="S142" s="1129"/>
      <c r="T142" s="1129"/>
      <c r="U142" s="1129"/>
      <c r="V142" s="1129"/>
      <c r="W142" s="1129"/>
      <c r="X142" s="1129"/>
      <c r="Y142" s="1129"/>
    </row>
    <row r="143" spans="2:25" ht="7.5" customHeight="1">
      <c r="B143" s="1129"/>
      <c r="C143" s="1129"/>
      <c r="D143" s="1129"/>
      <c r="E143" s="1129"/>
      <c r="F143" s="1129"/>
      <c r="G143" s="1129"/>
      <c r="H143" s="1129"/>
      <c r="I143" s="1129"/>
      <c r="J143" s="1129"/>
      <c r="K143" s="1129"/>
      <c r="L143" s="1129"/>
      <c r="M143" s="1129"/>
      <c r="N143" s="1129"/>
      <c r="O143" s="1129"/>
      <c r="P143" s="1129"/>
      <c r="Q143" s="1129"/>
      <c r="R143" s="1129"/>
      <c r="S143" s="1129"/>
      <c r="T143" s="1129"/>
      <c r="U143" s="1129"/>
      <c r="V143" s="1129"/>
      <c r="W143" s="1129"/>
      <c r="X143" s="1129"/>
      <c r="Y143" s="1129"/>
    </row>
    <row r="144" spans="2:25" ht="7.5" customHeight="1">
      <c r="B144" s="1129"/>
      <c r="C144" s="1129"/>
      <c r="D144" s="1129"/>
      <c r="E144" s="1129"/>
      <c r="F144" s="1129"/>
      <c r="G144" s="1129"/>
      <c r="H144" s="1129"/>
      <c r="I144" s="1129"/>
      <c r="J144" s="1129"/>
      <c r="K144" s="1129"/>
      <c r="L144" s="1129"/>
      <c r="M144" s="1129"/>
      <c r="N144" s="1129"/>
      <c r="O144" s="1129"/>
      <c r="P144" s="1129"/>
      <c r="Q144" s="1129"/>
      <c r="R144" s="1129"/>
      <c r="S144" s="1129"/>
      <c r="T144" s="1129"/>
      <c r="U144" s="1129"/>
      <c r="V144" s="1129"/>
      <c r="W144" s="1129"/>
      <c r="X144" s="1129"/>
      <c r="Y144" s="1129"/>
    </row>
    <row r="145" spans="2:25" ht="7.5" customHeight="1">
      <c r="B145" s="1129"/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29"/>
      <c r="X145" s="1129"/>
      <c r="Y145" s="1129"/>
    </row>
    <row r="146" spans="2:25" ht="7.5" customHeight="1">
      <c r="B146" s="1129"/>
      <c r="C146" s="1129"/>
      <c r="D146" s="1129"/>
      <c r="E146" s="1129"/>
      <c r="F146" s="1129"/>
      <c r="G146" s="1129"/>
      <c r="H146" s="1129"/>
      <c r="I146" s="1129"/>
      <c r="J146" s="1129"/>
      <c r="K146" s="1129"/>
      <c r="L146" s="1129"/>
      <c r="M146" s="1129"/>
      <c r="N146" s="1129"/>
      <c r="O146" s="1129"/>
      <c r="P146" s="1129"/>
      <c r="Q146" s="1129"/>
      <c r="R146" s="1129"/>
      <c r="S146" s="1129"/>
      <c r="T146" s="1129"/>
      <c r="U146" s="1129"/>
      <c r="V146" s="1129"/>
      <c r="W146" s="1129"/>
      <c r="X146" s="1129"/>
      <c r="Y146" s="1129"/>
    </row>
    <row r="147" spans="2:25" ht="7.5" customHeight="1">
      <c r="B147" s="1129"/>
      <c r="C147" s="1129"/>
      <c r="D147" s="1129"/>
      <c r="E147" s="1129"/>
      <c r="F147" s="1129"/>
      <c r="G147" s="1129"/>
      <c r="H147" s="1129"/>
      <c r="I147" s="1129"/>
      <c r="J147" s="1129"/>
      <c r="K147" s="1129"/>
      <c r="L147" s="1129"/>
      <c r="M147" s="1129"/>
      <c r="N147" s="1129"/>
      <c r="O147" s="1129"/>
      <c r="P147" s="1129"/>
      <c r="Q147" s="1129"/>
      <c r="R147" s="1129"/>
      <c r="S147" s="1129"/>
      <c r="T147" s="1129"/>
      <c r="U147" s="1129"/>
      <c r="V147" s="1129"/>
      <c r="W147" s="1129"/>
      <c r="X147" s="1129"/>
      <c r="Y147" s="1129"/>
    </row>
    <row r="148" spans="2:25" ht="7.5" customHeight="1">
      <c r="B148" s="1129"/>
      <c r="C148" s="1129"/>
      <c r="D148" s="1129"/>
      <c r="E148" s="1129"/>
      <c r="F148" s="1129"/>
      <c r="G148" s="1129"/>
      <c r="H148" s="1129"/>
      <c r="I148" s="1129"/>
      <c r="J148" s="1129"/>
      <c r="K148" s="1129"/>
      <c r="L148" s="1129"/>
      <c r="M148" s="1129"/>
      <c r="N148" s="1129"/>
      <c r="O148" s="1129"/>
      <c r="P148" s="1129"/>
      <c r="Q148" s="1129"/>
      <c r="R148" s="1129"/>
      <c r="S148" s="1129"/>
      <c r="T148" s="1129"/>
      <c r="U148" s="1129"/>
      <c r="V148" s="1129"/>
      <c r="W148" s="1129"/>
      <c r="X148" s="1129"/>
      <c r="Y148" s="1129"/>
    </row>
    <row r="149" spans="2:25" ht="7.5" customHeight="1">
      <c r="B149" s="1129"/>
      <c r="C149" s="1129"/>
      <c r="D149" s="1129"/>
      <c r="E149" s="1129"/>
      <c r="F149" s="1129"/>
      <c r="G149" s="1129"/>
      <c r="H149" s="1129"/>
      <c r="I149" s="1129"/>
      <c r="J149" s="1129"/>
      <c r="K149" s="1129"/>
      <c r="L149" s="1129"/>
      <c r="M149" s="1129"/>
      <c r="N149" s="1129"/>
      <c r="O149" s="1129"/>
      <c r="P149" s="1129"/>
      <c r="Q149" s="1129"/>
      <c r="R149" s="1129"/>
      <c r="S149" s="1129"/>
      <c r="T149" s="1129"/>
      <c r="U149" s="1129"/>
      <c r="V149" s="1129"/>
      <c r="W149" s="1129"/>
      <c r="X149" s="1129"/>
      <c r="Y149" s="1129"/>
    </row>
    <row r="150" spans="2:25" ht="7.5" customHeight="1">
      <c r="B150" s="1129"/>
      <c r="C150" s="1129"/>
      <c r="D150" s="1129"/>
      <c r="E150" s="1129"/>
      <c r="F150" s="1129"/>
      <c r="G150" s="1129"/>
      <c r="H150" s="1129"/>
      <c r="I150" s="1129"/>
      <c r="J150" s="1129"/>
      <c r="K150" s="1129"/>
      <c r="L150" s="1129"/>
      <c r="M150" s="1129"/>
      <c r="N150" s="1129"/>
      <c r="O150" s="1129"/>
      <c r="P150" s="1129"/>
      <c r="Q150" s="1129"/>
      <c r="R150" s="1129"/>
      <c r="S150" s="1129"/>
      <c r="T150" s="1129"/>
      <c r="U150" s="1129"/>
      <c r="V150" s="1129"/>
      <c r="W150" s="1129"/>
      <c r="X150" s="1129"/>
      <c r="Y150" s="1129"/>
    </row>
    <row r="151" spans="2:25" ht="7.5" customHeight="1">
      <c r="B151" s="1129"/>
      <c r="C151" s="1129"/>
      <c r="D151" s="1129"/>
      <c r="E151" s="1129"/>
      <c r="F151" s="1129"/>
      <c r="G151" s="1129"/>
      <c r="H151" s="1129"/>
      <c r="I151" s="1129"/>
      <c r="J151" s="1129"/>
      <c r="K151" s="1129"/>
      <c r="L151" s="1129"/>
      <c r="M151" s="1129"/>
      <c r="N151" s="1129"/>
      <c r="O151" s="1129"/>
      <c r="P151" s="1129"/>
      <c r="Q151" s="1129"/>
      <c r="R151" s="1129"/>
      <c r="S151" s="1129"/>
      <c r="T151" s="1129"/>
      <c r="U151" s="1129"/>
      <c r="V151" s="1129"/>
      <c r="W151" s="1129"/>
      <c r="X151" s="1129"/>
      <c r="Y151" s="1129"/>
    </row>
    <row r="152" spans="2:25" ht="7.5" customHeight="1">
      <c r="B152" s="1129"/>
      <c r="C152" s="1129"/>
      <c r="D152" s="1129"/>
      <c r="E152" s="1129"/>
      <c r="F152" s="1129"/>
      <c r="G152" s="1129"/>
      <c r="H152" s="1129"/>
      <c r="I152" s="1129"/>
      <c r="J152" s="1129"/>
      <c r="K152" s="1129"/>
      <c r="L152" s="1129"/>
      <c r="M152" s="1129"/>
      <c r="N152" s="1129"/>
      <c r="O152" s="1129"/>
      <c r="P152" s="1129"/>
      <c r="Q152" s="1129"/>
      <c r="R152" s="1129"/>
      <c r="S152" s="1129"/>
      <c r="T152" s="1129"/>
      <c r="U152" s="1129"/>
      <c r="V152" s="1129"/>
      <c r="W152" s="1129"/>
      <c r="X152" s="1129"/>
      <c r="Y152" s="1129"/>
    </row>
    <row r="153" spans="2:25" ht="7.5" customHeight="1">
      <c r="B153" s="1129"/>
      <c r="C153" s="1129"/>
      <c r="D153" s="1129"/>
      <c r="E153" s="1129"/>
      <c r="F153" s="1129"/>
      <c r="G153" s="1129"/>
      <c r="H153" s="1129"/>
      <c r="I153" s="1129"/>
      <c r="J153" s="1129"/>
      <c r="K153" s="1129"/>
      <c r="L153" s="1129"/>
      <c r="M153" s="1129"/>
      <c r="N153" s="1129"/>
      <c r="O153" s="1129"/>
      <c r="P153" s="1129"/>
      <c r="Q153" s="1129"/>
      <c r="R153" s="1129"/>
      <c r="S153" s="1129"/>
      <c r="T153" s="1129"/>
      <c r="U153" s="1129"/>
      <c r="V153" s="1129"/>
      <c r="W153" s="1129"/>
      <c r="X153" s="1129"/>
      <c r="Y153" s="1129"/>
    </row>
    <row r="154" spans="2:25" ht="7.5" customHeight="1">
      <c r="B154" s="1129"/>
      <c r="C154" s="1129"/>
      <c r="D154" s="1129"/>
      <c r="E154" s="1129"/>
      <c r="F154" s="1129"/>
      <c r="G154" s="1129"/>
      <c r="H154" s="1129"/>
      <c r="I154" s="1129"/>
      <c r="J154" s="1129"/>
      <c r="K154" s="1129"/>
      <c r="L154" s="1129"/>
      <c r="M154" s="1129"/>
      <c r="N154" s="1129"/>
      <c r="O154" s="1129"/>
      <c r="P154" s="1129"/>
      <c r="Q154" s="1129"/>
      <c r="R154" s="1129"/>
      <c r="S154" s="1129"/>
      <c r="T154" s="1129"/>
      <c r="U154" s="1129"/>
      <c r="V154" s="1129"/>
      <c r="W154" s="1129"/>
      <c r="X154" s="1129"/>
      <c r="Y154" s="1129"/>
    </row>
    <row r="155" spans="2:25" ht="7.5" customHeight="1">
      <c r="B155" s="1129"/>
      <c r="C155" s="1129"/>
      <c r="D155" s="1129"/>
      <c r="E155" s="1129"/>
      <c r="F155" s="1129"/>
      <c r="G155" s="1129"/>
      <c r="H155" s="1129"/>
      <c r="I155" s="1129"/>
      <c r="J155" s="1129"/>
      <c r="K155" s="1129"/>
      <c r="L155" s="1129"/>
      <c r="M155" s="1129"/>
      <c r="N155" s="1129"/>
      <c r="O155" s="1129"/>
      <c r="P155" s="1129"/>
      <c r="Q155" s="1129"/>
      <c r="R155" s="1129"/>
      <c r="S155" s="1129"/>
      <c r="T155" s="1129"/>
      <c r="U155" s="1129"/>
      <c r="V155" s="1129"/>
      <c r="W155" s="1129"/>
      <c r="X155" s="1129"/>
      <c r="Y155" s="1129"/>
    </row>
    <row r="156" spans="2:25" ht="7.5" customHeight="1">
      <c r="B156" s="1129"/>
      <c r="C156" s="1129"/>
      <c r="D156" s="1129"/>
      <c r="E156" s="1129"/>
      <c r="F156" s="1129"/>
      <c r="G156" s="1129"/>
      <c r="H156" s="1129"/>
      <c r="I156" s="1129"/>
      <c r="J156" s="1129"/>
      <c r="K156" s="1129"/>
      <c r="L156" s="1129"/>
      <c r="M156" s="1129"/>
      <c r="N156" s="1129"/>
      <c r="O156" s="1129"/>
      <c r="P156" s="1129"/>
      <c r="Q156" s="1129"/>
      <c r="R156" s="1129"/>
      <c r="S156" s="1129"/>
      <c r="T156" s="1129"/>
      <c r="U156" s="1129"/>
      <c r="V156" s="1129"/>
      <c r="W156" s="1129"/>
      <c r="X156" s="1129"/>
      <c r="Y156" s="1129"/>
    </row>
    <row r="157" spans="2:25" ht="7.5" customHeight="1">
      <c r="B157" s="1129"/>
      <c r="C157" s="1129"/>
      <c r="D157" s="1129"/>
      <c r="E157" s="1129"/>
      <c r="F157" s="1129"/>
      <c r="G157" s="1129"/>
      <c r="H157" s="1129"/>
      <c r="I157" s="1129"/>
      <c r="J157" s="1129"/>
      <c r="K157" s="1129"/>
      <c r="L157" s="1129"/>
      <c r="M157" s="1129"/>
      <c r="N157" s="1129"/>
      <c r="O157" s="1129"/>
      <c r="P157" s="1129"/>
      <c r="Q157" s="1129"/>
      <c r="R157" s="1129"/>
      <c r="S157" s="1129"/>
      <c r="T157" s="1129"/>
      <c r="U157" s="1129"/>
      <c r="V157" s="1129"/>
      <c r="W157" s="1129"/>
      <c r="X157" s="1129"/>
      <c r="Y157" s="1129"/>
    </row>
    <row r="158" spans="2:25" ht="7.5" customHeight="1">
      <c r="B158" s="1129"/>
      <c r="C158" s="1129"/>
      <c r="D158" s="1129"/>
      <c r="E158" s="1129"/>
      <c r="F158" s="1129"/>
      <c r="G158" s="1129"/>
      <c r="H158" s="1129"/>
      <c r="I158" s="1129"/>
      <c r="J158" s="1129"/>
      <c r="K158" s="1129"/>
      <c r="L158" s="1129"/>
      <c r="M158" s="1129"/>
      <c r="N158" s="1129"/>
      <c r="O158" s="1129"/>
      <c r="P158" s="1129"/>
      <c r="Q158" s="1129"/>
      <c r="R158" s="1129"/>
      <c r="S158" s="1129"/>
      <c r="T158" s="1129"/>
      <c r="U158" s="1129"/>
      <c r="V158" s="1129"/>
      <c r="W158" s="1129"/>
      <c r="X158" s="1129"/>
      <c r="Y158" s="1129"/>
    </row>
    <row r="159" spans="2:25" ht="7.5" customHeight="1">
      <c r="B159" s="1129"/>
      <c r="C159" s="1129"/>
      <c r="D159" s="1129"/>
      <c r="E159" s="1129"/>
      <c r="F159" s="1129"/>
      <c r="G159" s="1129"/>
      <c r="H159" s="1129"/>
      <c r="I159" s="1129"/>
      <c r="J159" s="1129"/>
      <c r="K159" s="1129"/>
      <c r="L159" s="1129"/>
      <c r="M159" s="1129"/>
      <c r="N159" s="1129"/>
      <c r="O159" s="1129"/>
      <c r="P159" s="1129"/>
      <c r="Q159" s="1129"/>
      <c r="R159" s="1129"/>
      <c r="S159" s="1129"/>
      <c r="T159" s="1129"/>
      <c r="U159" s="1129"/>
      <c r="V159" s="1129"/>
      <c r="W159" s="1129"/>
      <c r="X159" s="1129"/>
      <c r="Y159" s="1129"/>
    </row>
    <row r="160" spans="2:25" ht="7.5" customHeight="1">
      <c r="B160" s="1129"/>
      <c r="C160" s="1129"/>
      <c r="D160" s="1129"/>
      <c r="E160" s="1129"/>
      <c r="F160" s="1129"/>
      <c r="G160" s="1129"/>
      <c r="H160" s="1129"/>
      <c r="I160" s="1129"/>
      <c r="J160" s="1129"/>
      <c r="K160" s="1129"/>
      <c r="L160" s="1129"/>
      <c r="M160" s="1129"/>
      <c r="N160" s="1129"/>
      <c r="O160" s="1129"/>
      <c r="P160" s="1129"/>
      <c r="Q160" s="1129"/>
      <c r="R160" s="1129"/>
      <c r="S160" s="1129"/>
      <c r="T160" s="1129"/>
      <c r="U160" s="1129"/>
      <c r="V160" s="1129"/>
      <c r="W160" s="1129"/>
      <c r="X160" s="1129"/>
      <c r="Y160" s="1129"/>
    </row>
    <row r="161" spans="2:25" ht="7.5" customHeight="1">
      <c r="B161" s="1129"/>
      <c r="C161" s="1129"/>
      <c r="D161" s="1129"/>
      <c r="E161" s="1129"/>
      <c r="F161" s="1129"/>
      <c r="G161" s="1129"/>
      <c r="H161" s="1129"/>
      <c r="I161" s="1129"/>
      <c r="J161" s="1129"/>
      <c r="K161" s="1129"/>
      <c r="L161" s="1129"/>
      <c r="M161" s="1129"/>
      <c r="N161" s="1129"/>
      <c r="O161" s="1129"/>
      <c r="P161" s="1129"/>
      <c r="Q161" s="1129"/>
      <c r="R161" s="1129"/>
      <c r="S161" s="1129"/>
      <c r="T161" s="1129"/>
      <c r="U161" s="1129"/>
      <c r="V161" s="1129"/>
      <c r="W161" s="1129"/>
      <c r="X161" s="1129"/>
      <c r="Y161" s="1129"/>
    </row>
    <row r="162" spans="2:25" ht="7.5" customHeight="1">
      <c r="B162" s="1129"/>
      <c r="C162" s="1129"/>
      <c r="D162" s="1129"/>
      <c r="E162" s="1129"/>
      <c r="F162" s="1129"/>
      <c r="G162" s="1129"/>
      <c r="H162" s="1129"/>
      <c r="I162" s="1129"/>
      <c r="J162" s="1129"/>
      <c r="K162" s="1129"/>
      <c r="L162" s="1129"/>
      <c r="M162" s="1129"/>
      <c r="N162" s="1129"/>
      <c r="O162" s="1129"/>
      <c r="P162" s="1129"/>
      <c r="Q162" s="1129"/>
      <c r="R162" s="1129"/>
      <c r="S162" s="1129"/>
      <c r="T162" s="1129"/>
      <c r="U162" s="1129"/>
      <c r="V162" s="1129"/>
      <c r="W162" s="1129"/>
      <c r="X162" s="1129"/>
      <c r="Y162" s="1129"/>
    </row>
    <row r="163" spans="2:25" ht="7.5" customHeight="1">
      <c r="B163" s="1129"/>
      <c r="C163" s="1129"/>
      <c r="D163" s="1129"/>
      <c r="E163" s="1129"/>
      <c r="F163" s="1129"/>
      <c r="G163" s="1129"/>
      <c r="H163" s="1129"/>
      <c r="I163" s="1129"/>
      <c r="J163" s="1129"/>
      <c r="K163" s="1129"/>
      <c r="L163" s="1129"/>
      <c r="M163" s="1129"/>
      <c r="N163" s="1129"/>
      <c r="O163" s="1129"/>
      <c r="P163" s="1129"/>
      <c r="Q163" s="1129"/>
      <c r="R163" s="1129"/>
      <c r="S163" s="1129"/>
      <c r="T163" s="1129"/>
      <c r="U163" s="1129"/>
      <c r="V163" s="1129"/>
      <c r="W163" s="1129"/>
      <c r="X163" s="1129"/>
      <c r="Y163" s="1129"/>
    </row>
    <row r="164" spans="4:25" ht="7.5" customHeight="1">
      <c r="D164" s="1129"/>
      <c r="E164" s="1129"/>
      <c r="F164" s="1129"/>
      <c r="G164" s="1129"/>
      <c r="H164" s="1129"/>
      <c r="I164" s="1129"/>
      <c r="J164" s="1129"/>
      <c r="K164" s="1129"/>
      <c r="L164" s="1129"/>
      <c r="M164" s="1129"/>
      <c r="N164" s="1129"/>
      <c r="O164" s="1129"/>
      <c r="P164" s="1129"/>
      <c r="Q164" s="1129"/>
      <c r="R164" s="1129"/>
      <c r="S164" s="1129"/>
      <c r="T164" s="1129"/>
      <c r="U164" s="1129"/>
      <c r="V164" s="1129"/>
      <c r="W164" s="1129"/>
      <c r="X164" s="1129"/>
      <c r="Y164" s="1129"/>
    </row>
    <row r="165" spans="4:25" ht="7.5" customHeight="1">
      <c r="D165" s="1129"/>
      <c r="E165" s="1129"/>
      <c r="F165" s="1129"/>
      <c r="G165" s="1129"/>
      <c r="H165" s="1129"/>
      <c r="I165" s="1129"/>
      <c r="J165" s="1129"/>
      <c r="K165" s="1129"/>
      <c r="L165" s="1129"/>
      <c r="M165" s="1129"/>
      <c r="N165" s="1129"/>
      <c r="O165" s="1129"/>
      <c r="P165" s="1129"/>
      <c r="Q165" s="1129"/>
      <c r="R165" s="1129"/>
      <c r="S165" s="1129"/>
      <c r="T165" s="1129"/>
      <c r="U165" s="1129"/>
      <c r="V165" s="1129"/>
      <c r="W165" s="1129"/>
      <c r="X165" s="1129"/>
      <c r="Y165" s="1129"/>
    </row>
  </sheetData>
  <sheetProtection/>
  <mergeCells count="413">
    <mergeCell ref="B5:Z5"/>
    <mergeCell ref="D6:E6"/>
    <mergeCell ref="F6:J6"/>
    <mergeCell ref="K6:M6"/>
    <mergeCell ref="N6:Q6"/>
    <mergeCell ref="R6:T6"/>
    <mergeCell ref="U6:Z6"/>
    <mergeCell ref="D36:E36"/>
    <mergeCell ref="F36:J36"/>
    <mergeCell ref="K36:M36"/>
    <mergeCell ref="O36:Q36"/>
    <mergeCell ref="R36:U36"/>
    <mergeCell ref="V36:Z36"/>
    <mergeCell ref="B41:C41"/>
    <mergeCell ref="D41:E41"/>
    <mergeCell ref="F41:J41"/>
    <mergeCell ref="M41:Q41"/>
    <mergeCell ref="C46:E46"/>
    <mergeCell ref="F46:N46"/>
    <mergeCell ref="O46:P46"/>
    <mergeCell ref="Q46:R46"/>
    <mergeCell ref="S46:T46"/>
    <mergeCell ref="U46:W46"/>
    <mergeCell ref="X46:Z46"/>
    <mergeCell ref="AB46:AC46"/>
    <mergeCell ref="AD46:AE46"/>
    <mergeCell ref="C47:E47"/>
    <mergeCell ref="F47:N47"/>
    <mergeCell ref="U47:V47"/>
    <mergeCell ref="B48:D48"/>
    <mergeCell ref="F48:N48"/>
    <mergeCell ref="U48:V48"/>
    <mergeCell ref="C49:E49"/>
    <mergeCell ref="F49:N49"/>
    <mergeCell ref="U49:V49"/>
    <mergeCell ref="B50:D50"/>
    <mergeCell ref="F50:N50"/>
    <mergeCell ref="U50:V50"/>
    <mergeCell ref="C51:E51"/>
    <mergeCell ref="F51:N51"/>
    <mergeCell ref="U51:V51"/>
    <mergeCell ref="B52:D52"/>
    <mergeCell ref="F52:N52"/>
    <mergeCell ref="U52:V52"/>
    <mergeCell ref="C53:E53"/>
    <mergeCell ref="F53:N53"/>
    <mergeCell ref="U53:V53"/>
    <mergeCell ref="B54:D54"/>
    <mergeCell ref="F54:N54"/>
    <mergeCell ref="U54:V54"/>
    <mergeCell ref="C55:E55"/>
    <mergeCell ref="F55:N55"/>
    <mergeCell ref="U55:V55"/>
    <mergeCell ref="B56:D56"/>
    <mergeCell ref="F56:N56"/>
    <mergeCell ref="U56:V56"/>
    <mergeCell ref="C57:E57"/>
    <mergeCell ref="F57:N57"/>
    <mergeCell ref="U57:V57"/>
    <mergeCell ref="B58:D58"/>
    <mergeCell ref="F58:N58"/>
    <mergeCell ref="U58:V58"/>
    <mergeCell ref="C59:E59"/>
    <mergeCell ref="F59:N59"/>
    <mergeCell ref="U59:V59"/>
    <mergeCell ref="B60:D60"/>
    <mergeCell ref="F60:N60"/>
    <mergeCell ref="U60:V60"/>
    <mergeCell ref="C61:E61"/>
    <mergeCell ref="F61:N61"/>
    <mergeCell ref="U61:V61"/>
    <mergeCell ref="B62:D62"/>
    <mergeCell ref="F62:N62"/>
    <mergeCell ref="U62:V62"/>
    <mergeCell ref="C63:E63"/>
    <mergeCell ref="F63:N63"/>
    <mergeCell ref="U63:V63"/>
    <mergeCell ref="B64:D64"/>
    <mergeCell ref="F64:N64"/>
    <mergeCell ref="U64:V64"/>
    <mergeCell ref="C65:E65"/>
    <mergeCell ref="F65:N65"/>
    <mergeCell ref="U65:V65"/>
    <mergeCell ref="B66:D66"/>
    <mergeCell ref="F66:N66"/>
    <mergeCell ref="U66:V66"/>
    <mergeCell ref="C67:E67"/>
    <mergeCell ref="F67:N67"/>
    <mergeCell ref="U67:V67"/>
    <mergeCell ref="B68:D68"/>
    <mergeCell ref="F68:N68"/>
    <mergeCell ref="U68:V68"/>
    <mergeCell ref="C69:E69"/>
    <mergeCell ref="F69:N69"/>
    <mergeCell ref="U69:V69"/>
    <mergeCell ref="B70:D70"/>
    <mergeCell ref="F70:N70"/>
    <mergeCell ref="U70:V70"/>
    <mergeCell ref="C71:E71"/>
    <mergeCell ref="F71:N71"/>
    <mergeCell ref="U71:V71"/>
    <mergeCell ref="B72:D72"/>
    <mergeCell ref="F72:N72"/>
    <mergeCell ref="U72:V72"/>
    <mergeCell ref="C73:E73"/>
    <mergeCell ref="F73:N73"/>
    <mergeCell ref="U73:V73"/>
    <mergeCell ref="B74:D74"/>
    <mergeCell ref="F74:N74"/>
    <mergeCell ref="U74:V74"/>
    <mergeCell ref="C75:E75"/>
    <mergeCell ref="F75:N75"/>
    <mergeCell ref="U75:V75"/>
    <mergeCell ref="B76:D76"/>
    <mergeCell ref="F76:N76"/>
    <mergeCell ref="U76:V76"/>
    <mergeCell ref="C77:E77"/>
    <mergeCell ref="F77:N77"/>
    <mergeCell ref="U77:V77"/>
    <mergeCell ref="B78:D78"/>
    <mergeCell ref="F78:N78"/>
    <mergeCell ref="U78:V78"/>
    <mergeCell ref="C79:E79"/>
    <mergeCell ref="F79:N79"/>
    <mergeCell ref="U79:V79"/>
    <mergeCell ref="B80:D80"/>
    <mergeCell ref="F80:N80"/>
    <mergeCell ref="U80:V80"/>
    <mergeCell ref="C81:E81"/>
    <mergeCell ref="F81:N81"/>
    <mergeCell ref="U81:V81"/>
    <mergeCell ref="B82:D82"/>
    <mergeCell ref="F82:N82"/>
    <mergeCell ref="U82:V82"/>
    <mergeCell ref="C83:E83"/>
    <mergeCell ref="F83:N83"/>
    <mergeCell ref="U83:V83"/>
    <mergeCell ref="B84:D84"/>
    <mergeCell ref="F84:N84"/>
    <mergeCell ref="U84:V84"/>
    <mergeCell ref="C85:E85"/>
    <mergeCell ref="F85:N85"/>
    <mergeCell ref="U85:V85"/>
    <mergeCell ref="B86:D86"/>
    <mergeCell ref="F86:N86"/>
    <mergeCell ref="U86:V86"/>
    <mergeCell ref="A1:A45"/>
    <mergeCell ref="A47:A48"/>
    <mergeCell ref="A53:A54"/>
    <mergeCell ref="A59:A60"/>
    <mergeCell ref="A65:A66"/>
    <mergeCell ref="A71:A72"/>
    <mergeCell ref="A73:A74"/>
    <mergeCell ref="A75:A76"/>
    <mergeCell ref="A77:A78"/>
    <mergeCell ref="A79:A80"/>
    <mergeCell ref="A81:A82"/>
    <mergeCell ref="A83:A84"/>
    <mergeCell ref="A85:A86"/>
    <mergeCell ref="O12:O13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A77:AA78"/>
    <mergeCell ref="AA79:AA80"/>
    <mergeCell ref="AA81:AA82"/>
    <mergeCell ref="AA83:AA84"/>
    <mergeCell ref="AA85:AA86"/>
    <mergeCell ref="AF47:AF48"/>
    <mergeCell ref="AF49:AF50"/>
    <mergeCell ref="AF51:AF52"/>
    <mergeCell ref="AF53:AF54"/>
    <mergeCell ref="AF55:AF56"/>
    <mergeCell ref="AF57:AF58"/>
    <mergeCell ref="AF59:AF60"/>
    <mergeCell ref="AF61:AF62"/>
    <mergeCell ref="AF63:AF64"/>
    <mergeCell ref="AF65:AF66"/>
    <mergeCell ref="AF67:AF68"/>
    <mergeCell ref="AF69:AF70"/>
    <mergeCell ref="AF71:AF72"/>
    <mergeCell ref="AF73:AF74"/>
    <mergeCell ref="AF75:AF76"/>
    <mergeCell ref="AF77:AF78"/>
    <mergeCell ref="AF79:AF80"/>
    <mergeCell ref="AF81:AF82"/>
    <mergeCell ref="AF83:AF84"/>
    <mergeCell ref="AF85:AF86"/>
    <mergeCell ref="D12:E13"/>
    <mergeCell ref="F12:M13"/>
    <mergeCell ref="P12:Z13"/>
    <mergeCell ref="AH7:AJ8"/>
    <mergeCell ref="AB1:AF45"/>
    <mergeCell ref="B87:AF92"/>
    <mergeCell ref="AB67:AC68"/>
    <mergeCell ref="AD67:AE68"/>
    <mergeCell ref="AB69:AC70"/>
    <mergeCell ref="AD69:AE70"/>
    <mergeCell ref="AB55:AC56"/>
    <mergeCell ref="AD55:AE56"/>
    <mergeCell ref="AB57:AC58"/>
    <mergeCell ref="AD57:AE58"/>
    <mergeCell ref="AB59:AC60"/>
    <mergeCell ref="AD59:AE60"/>
    <mergeCell ref="AB61:AC62"/>
    <mergeCell ref="AD61:AE62"/>
    <mergeCell ref="AB63:AC64"/>
    <mergeCell ref="AD63:AE64"/>
    <mergeCell ref="AB65:AC66"/>
    <mergeCell ref="AD65:AE66"/>
    <mergeCell ref="AB71:AC72"/>
    <mergeCell ref="AD71:AE72"/>
    <mergeCell ref="AB73:AC74"/>
    <mergeCell ref="AD73:AE74"/>
    <mergeCell ref="AB75:AC76"/>
    <mergeCell ref="AD75:AE76"/>
    <mergeCell ref="AB85:AC86"/>
    <mergeCell ref="AD85:AE86"/>
    <mergeCell ref="AB77:AC78"/>
    <mergeCell ref="AD77:AE78"/>
    <mergeCell ref="AB79:AC80"/>
    <mergeCell ref="AD79:AE80"/>
    <mergeCell ref="AB81:AC82"/>
    <mergeCell ref="AD81:AE82"/>
    <mergeCell ref="AB83:AC84"/>
    <mergeCell ref="AD83:AE84"/>
    <mergeCell ref="AB47:AC48"/>
    <mergeCell ref="AD47:AE48"/>
    <mergeCell ref="AB49:AC50"/>
    <mergeCell ref="AD49:AE50"/>
    <mergeCell ref="AB51:AC52"/>
    <mergeCell ref="AD51:AE52"/>
    <mergeCell ref="AB53:AC54"/>
    <mergeCell ref="AD53:AE54"/>
    <mergeCell ref="J42:S45"/>
    <mergeCell ref="O49:P50"/>
    <mergeCell ref="Q49:R50"/>
    <mergeCell ref="S49:T50"/>
    <mergeCell ref="O47:P48"/>
    <mergeCell ref="Q47:R48"/>
    <mergeCell ref="S47:T48"/>
    <mergeCell ref="K37:L41"/>
    <mergeCell ref="M37:Q40"/>
    <mergeCell ref="F39:J40"/>
    <mergeCell ref="O55:P56"/>
    <mergeCell ref="Q55:R56"/>
    <mergeCell ref="S55:T56"/>
    <mergeCell ref="O53:P54"/>
    <mergeCell ref="Q53:R54"/>
    <mergeCell ref="S53:T54"/>
    <mergeCell ref="X55:Z56"/>
    <mergeCell ref="V34:Z35"/>
    <mergeCell ref="V30:Z31"/>
    <mergeCell ref="V32:Z33"/>
    <mergeCell ref="V22:Z23"/>
    <mergeCell ref="V18:Z19"/>
    <mergeCell ref="V20:Z21"/>
    <mergeCell ref="V26:Z27"/>
    <mergeCell ref="V28:Z29"/>
    <mergeCell ref="B1:Z4"/>
    <mergeCell ref="F18:J19"/>
    <mergeCell ref="K18:M19"/>
    <mergeCell ref="D16:E17"/>
    <mergeCell ref="N16:O17"/>
    <mergeCell ref="F14:M15"/>
    <mergeCell ref="D7:E8"/>
    <mergeCell ref="N7:O8"/>
    <mergeCell ref="F9:M11"/>
    <mergeCell ref="D9:E11"/>
    <mergeCell ref="N9:O11"/>
    <mergeCell ref="D37:E38"/>
    <mergeCell ref="D32:E33"/>
    <mergeCell ref="F32:J33"/>
    <mergeCell ref="D34:E35"/>
    <mergeCell ref="F37:J38"/>
    <mergeCell ref="F34:J35"/>
    <mergeCell ref="N34:Q35"/>
    <mergeCell ref="R34:U35"/>
    <mergeCell ref="K32:M33"/>
    <mergeCell ref="N32:Q33"/>
    <mergeCell ref="R32:U33"/>
    <mergeCell ref="N30:Q31"/>
    <mergeCell ref="R30:U31"/>
    <mergeCell ref="D30:E31"/>
    <mergeCell ref="D22:E23"/>
    <mergeCell ref="N22:Q23"/>
    <mergeCell ref="R22:U23"/>
    <mergeCell ref="N20:Q21"/>
    <mergeCell ref="R20:U21"/>
    <mergeCell ref="D14:E15"/>
    <mergeCell ref="N14:O15"/>
    <mergeCell ref="N26:Q27"/>
    <mergeCell ref="R26:U27"/>
    <mergeCell ref="N18:Q19"/>
    <mergeCell ref="R18:U19"/>
    <mergeCell ref="K24:M25"/>
    <mergeCell ref="N24:Q25"/>
    <mergeCell ref="R24:U25"/>
    <mergeCell ref="F20:J21"/>
    <mergeCell ref="P7:Z8"/>
    <mergeCell ref="P9:Z11"/>
    <mergeCell ref="P14:Z15"/>
    <mergeCell ref="K20:M21"/>
    <mergeCell ref="V24:X25"/>
    <mergeCell ref="F16:M17"/>
    <mergeCell ref="P16:Z17"/>
    <mergeCell ref="B35:C37"/>
    <mergeCell ref="B42:I45"/>
    <mergeCell ref="D39:E40"/>
    <mergeCell ref="B6:C17"/>
    <mergeCell ref="B18:C34"/>
    <mergeCell ref="D28:E29"/>
    <mergeCell ref="D26:E27"/>
    <mergeCell ref="D18:E19"/>
    <mergeCell ref="N28:Q29"/>
    <mergeCell ref="R28:U29"/>
    <mergeCell ref="F26:J27"/>
    <mergeCell ref="F24:J25"/>
    <mergeCell ref="D20:E21"/>
    <mergeCell ref="D24:E25"/>
    <mergeCell ref="F7:M8"/>
    <mergeCell ref="B38:C39"/>
    <mergeCell ref="Y24:Z25"/>
    <mergeCell ref="K26:M27"/>
    <mergeCell ref="K34:M35"/>
    <mergeCell ref="K30:M31"/>
    <mergeCell ref="O51:P52"/>
    <mergeCell ref="Q51:R52"/>
    <mergeCell ref="S51:T52"/>
    <mergeCell ref="T42:Z45"/>
    <mergeCell ref="X51:Z52"/>
    <mergeCell ref="X53:Z54"/>
    <mergeCell ref="R37:S41"/>
    <mergeCell ref="T37:Z41"/>
    <mergeCell ref="X49:Z50"/>
    <mergeCell ref="X47:Z48"/>
    <mergeCell ref="O59:P60"/>
    <mergeCell ref="Q59:R60"/>
    <mergeCell ref="S59:T60"/>
    <mergeCell ref="X59:Z60"/>
    <mergeCell ref="X57:Z58"/>
    <mergeCell ref="O61:P62"/>
    <mergeCell ref="Q61:R62"/>
    <mergeCell ref="S61:T62"/>
    <mergeCell ref="O63:P64"/>
    <mergeCell ref="Q63:R64"/>
    <mergeCell ref="S63:T64"/>
    <mergeCell ref="X63:Z64"/>
    <mergeCell ref="X61:Z62"/>
    <mergeCell ref="O65:P66"/>
    <mergeCell ref="Q65:R66"/>
    <mergeCell ref="S65:T66"/>
    <mergeCell ref="O67:P68"/>
    <mergeCell ref="Q67:R68"/>
    <mergeCell ref="S67:T68"/>
    <mergeCell ref="X67:Z68"/>
    <mergeCell ref="X65:Z66"/>
    <mergeCell ref="O69:P70"/>
    <mergeCell ref="Q69:R70"/>
    <mergeCell ref="S69:T70"/>
    <mergeCell ref="O71:P72"/>
    <mergeCell ref="Q71:R72"/>
    <mergeCell ref="S71:T72"/>
    <mergeCell ref="X71:Z72"/>
    <mergeCell ref="X69:Z70"/>
    <mergeCell ref="O73:P74"/>
    <mergeCell ref="Q73:R74"/>
    <mergeCell ref="S73:T74"/>
    <mergeCell ref="X75:Z76"/>
    <mergeCell ref="X73:Z74"/>
    <mergeCell ref="O75:P76"/>
    <mergeCell ref="Q75:R76"/>
    <mergeCell ref="S75:T76"/>
    <mergeCell ref="O77:P78"/>
    <mergeCell ref="Q77:R78"/>
    <mergeCell ref="S77:T78"/>
    <mergeCell ref="X77:Z78"/>
    <mergeCell ref="O79:P80"/>
    <mergeCell ref="Q79:R80"/>
    <mergeCell ref="S79:T80"/>
    <mergeCell ref="O81:P82"/>
    <mergeCell ref="Q81:R82"/>
    <mergeCell ref="S81:T82"/>
    <mergeCell ref="O85:P86"/>
    <mergeCell ref="Q85:R86"/>
    <mergeCell ref="S85:T86"/>
    <mergeCell ref="O83:P84"/>
    <mergeCell ref="Q83:R84"/>
    <mergeCell ref="S83:T84"/>
    <mergeCell ref="O57:P58"/>
    <mergeCell ref="Q57:R58"/>
    <mergeCell ref="S57:T58"/>
    <mergeCell ref="X85:Z86"/>
    <mergeCell ref="X83:Z84"/>
    <mergeCell ref="X81:Z82"/>
    <mergeCell ref="X79:Z80"/>
    <mergeCell ref="F30:J31"/>
    <mergeCell ref="F28:J29"/>
    <mergeCell ref="F22:J23"/>
    <mergeCell ref="K22:M23"/>
    <mergeCell ref="K28:M29"/>
  </mergeCells>
  <dataValidations count="15">
    <dataValidation errorStyle="information" type="list" allowBlank="1" showInputMessage="1" showErrorMessage="1" sqref="N18:Q19">
      <formula1>"大鹏海关, 笋岗海关, 文锦渡关, 皇岗海关, 蛇口海关,深盐综保"</formula1>
    </dataValidation>
    <dataValidation type="list" allowBlank="1" showInputMessage="1" showErrorMessage="1" sqref="F36:J36 V36:AA36">
      <formula1>"是,否,"</formula1>
    </dataValidation>
    <dataValidation type="list" allowBlank="1" showInputMessage="1" showErrorMessage="1" sqref="N22:Q23">
      <formula1>"一般贸易,进料对口,"</formula1>
    </dataValidation>
    <dataValidation errorStyle="information" type="list" allowBlank="1" showInputMessage="1" showErrorMessage="1" sqref="W47:W86">
      <formula1>"个, 只, 件, 台, 箱, 套, 支, 副, 米, 千克, 盒, 升, 包,  , "</formula1>
    </dataValidation>
    <dataValidation errorStyle="information" type="list" allowBlank="1" showInputMessage="1" showErrorMessage="1" sqref="O36:Q36">
      <formula1>"是,否,"</formula1>
    </dataValidation>
    <dataValidation errorStyle="information" type="list" allowBlank="1" showInputMessage="1" showErrorMessage="1" sqref="N34:N36 O34:Q35">
      <formula1>"纸箱, 其他包装"</formula1>
    </dataValidation>
    <dataValidation type="list" allowBlank="1" showInputMessage="1" showErrorMessage="1" sqref="AF47:AF86">
      <formula1>"USD,HKD,    ,"</formula1>
    </dataValidation>
    <dataValidation type="list" showInputMessage="1" showErrorMessage="1" sqref="AA47:AA86">
      <formula1>"照章征税,全免,    ,    ,"</formula1>
    </dataValidation>
    <dataValidation errorStyle="information" type="list" allowBlank="1" showInputMessage="1" showErrorMessage="1" sqref="V32:AA33">
      <formula1>"深圳特区, 深圳其他, 广东,    ,    "</formula1>
    </dataValidation>
    <dataValidation type="list" showInputMessage="1" showErrorMessage="1" sqref="N20:Q21">
      <formula1>"一般征税,进料加工,来料加工,其他法定,    ,"</formula1>
    </dataValidation>
    <dataValidation errorStyle="information" type="list" allowBlank="1" showInputMessage="1" showErrorMessage="1" sqref="N24:Q25">
      <formula1>"FOB, CIF, C&amp;F,其他"</formula1>
    </dataValidation>
    <dataValidation errorStyle="information" showInputMessage="1" showErrorMessage="1" sqref="N26:Q27"/>
    <dataValidation errorStyle="information" allowBlank="1" showInputMessage="1" showErrorMessage="1" sqref="N28:Q29 F30:J33"/>
    <dataValidation errorStyle="information" type="list" allowBlank="1" showInputMessage="1" showErrorMessage="1" sqref="N30:Q31">
      <formula1>"HKD, USD,  ,"</formula1>
    </dataValidation>
    <dataValidation type="list" allowBlank="1" showInputMessage="1" showErrorMessage="1" sqref="N32:Q33">
      <formula1>"汽车, 水路, 监管仓, 航空, 物流园区,保税港区,其他,"</formula1>
    </dataValidation>
  </dataValidations>
  <printOptions/>
  <pageMargins left="0.2298611111111111" right="0.23958333333333334" top="0.4895833333333333" bottom="0.16944444444444445" header="0.5" footer="0.1694444444444444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showZeros="0" view="pageBreakPreview" zoomScaleSheetLayoutView="100" workbookViewId="0" topLeftCell="A4">
      <selection activeCell="G19" sqref="G19"/>
    </sheetView>
  </sheetViews>
  <sheetFormatPr defaultColWidth="9.00390625" defaultRowHeight="14.25"/>
  <cols>
    <col min="1" max="1" width="10.25390625" style="0" customWidth="1"/>
    <col min="2" max="2" width="7.375" style="0" customWidth="1"/>
    <col min="3" max="3" width="9.125" style="0" customWidth="1"/>
    <col min="4" max="4" width="8.75390625" style="0" customWidth="1"/>
    <col min="5" max="5" width="5.75390625" style="0" customWidth="1"/>
    <col min="6" max="6" width="4.25390625" style="0" customWidth="1"/>
    <col min="7" max="7" width="6.875" style="0" customWidth="1"/>
    <col min="8" max="8" width="4.875" style="0" customWidth="1"/>
    <col min="9" max="9" width="6.125" style="0" customWidth="1"/>
    <col min="10" max="10" width="5.25390625" style="0" customWidth="1"/>
    <col min="11" max="11" width="6.75390625" style="0" customWidth="1"/>
    <col min="12" max="12" width="4.00390625" style="0" customWidth="1"/>
  </cols>
  <sheetData>
    <row r="2" spans="9:12" ht="18.75" customHeight="1">
      <c r="I2" s="44">
        <f>'报关资料录入'!F6</f>
        <v>0</v>
      </c>
      <c r="J2" s="44"/>
      <c r="K2" s="44"/>
      <c r="L2" s="44"/>
    </row>
    <row r="3" spans="9:12" ht="18.75" customHeight="1">
      <c r="I3" s="45"/>
      <c r="J3" s="45"/>
      <c r="K3" s="45"/>
      <c r="L3" s="45"/>
    </row>
    <row r="4" ht="10.5" customHeight="1"/>
    <row r="5" spans="2:12" ht="14.25">
      <c r="B5">
        <f>'报关资料录入'!F14</f>
        <v>0</v>
      </c>
      <c r="I5" s="38">
        <f>'报关资料录入'!V18</f>
        <v>0</v>
      </c>
      <c r="J5" s="38"/>
      <c r="K5" s="38"/>
      <c r="L5" s="38"/>
    </row>
    <row r="6" spans="4:8" ht="10.5" customHeight="1">
      <c r="D6" s="3" t="s">
        <v>321</v>
      </c>
      <c r="E6" s="3"/>
      <c r="F6" s="3"/>
      <c r="G6" s="1">
        <f>'报关资料录入'!F30</f>
        <v>0</v>
      </c>
      <c r="H6" s="1"/>
    </row>
    <row r="7" spans="4:12" ht="14.25">
      <c r="D7" s="3"/>
      <c r="E7" s="3"/>
      <c r="F7" s="3"/>
      <c r="G7" s="1"/>
      <c r="H7" s="1"/>
      <c r="I7" s="38">
        <f>'报关资料录入'!N26</f>
        <v>0</v>
      </c>
      <c r="J7" s="38"/>
      <c r="K7" s="38"/>
      <c r="L7" s="38"/>
    </row>
    <row r="12" spans="1:12" ht="14.25">
      <c r="A12" s="3"/>
      <c r="B12" s="3">
        <f>'装箱单'!C10</f>
        <v>0</v>
      </c>
      <c r="C12" s="3"/>
      <c r="D12" s="3"/>
      <c r="E12" s="60">
        <f>'装箱单'!D10</f>
        <v>0</v>
      </c>
      <c r="F12" t="s">
        <v>249</v>
      </c>
      <c r="G12" s="60">
        <f>'装箱单'!E10</f>
        <v>0</v>
      </c>
      <c r="H12">
        <f>'装箱单'!F10</f>
        <v>0</v>
      </c>
      <c r="I12" s="60">
        <f>'装箱单'!G10</f>
        <v>0</v>
      </c>
      <c r="J12" t="s">
        <v>322</v>
      </c>
      <c r="K12" s="60">
        <f>'装箱单'!H10</f>
        <v>0</v>
      </c>
      <c r="L12" t="s">
        <v>322</v>
      </c>
    </row>
    <row r="13" spans="1:12" ht="14.25">
      <c r="A13" s="3"/>
      <c r="B13" s="3">
        <f>'装箱单'!C11</f>
        <v>0</v>
      </c>
      <c r="C13" s="3"/>
      <c r="D13" s="3"/>
      <c r="E13" s="60">
        <f>'装箱单'!D11</f>
        <v>0</v>
      </c>
      <c r="F13" t="str">
        <f>IF('报关资料录入'!B49=2,'装箱1'!F13="箱"," ")</f>
        <v> </v>
      </c>
      <c r="G13" s="60">
        <f>'装箱单'!E11</f>
        <v>0</v>
      </c>
      <c r="H13">
        <f>'装箱单'!F11</f>
        <v>0</v>
      </c>
      <c r="I13" s="60">
        <f>'装箱单'!G11</f>
        <v>0</v>
      </c>
      <c r="J13" t="str">
        <f>IF('报关资料录入'!B49=2,'装箱1'!J13="KGS"," ")</f>
        <v> </v>
      </c>
      <c r="K13" s="60">
        <f>'装箱单'!H11</f>
        <v>0</v>
      </c>
      <c r="L13" t="str">
        <f>IF('报关资料录入'!B49=2,'装箱1'!L13="KGS"," ")</f>
        <v> </v>
      </c>
    </row>
    <row r="14" spans="1:12" ht="14.25">
      <c r="A14" s="3"/>
      <c r="B14" s="3">
        <f>'装箱单'!C12</f>
        <v>0</v>
      </c>
      <c r="C14" s="3"/>
      <c r="D14" s="3"/>
      <c r="E14" s="60">
        <f>'装箱单'!D12</f>
        <v>0</v>
      </c>
      <c r="F14" t="str">
        <f>IF('报关资料录入'!B49=2,"箱"," ")</f>
        <v> </v>
      </c>
      <c r="G14" s="60">
        <f>'装箱单'!E12</f>
        <v>0</v>
      </c>
      <c r="H14">
        <f>'装箱单'!F12</f>
        <v>0</v>
      </c>
      <c r="I14" s="60">
        <f>'装箱单'!G12</f>
        <v>0</v>
      </c>
      <c r="J14" t="str">
        <f>IF('报关资料录入'!B49=2,"KGS"," ")</f>
        <v> </v>
      </c>
      <c r="K14" s="60">
        <f>'装箱单'!H12</f>
        <v>0</v>
      </c>
      <c r="L14" t="str">
        <f>IF('报关资料录入'!B49=2,"KGS"," ")</f>
        <v> </v>
      </c>
    </row>
    <row r="15" spans="2:11" ht="14.25">
      <c r="B15" s="3">
        <f>'装箱单'!C13</f>
        <v>0</v>
      </c>
      <c r="C15" s="3"/>
      <c r="D15" s="3"/>
      <c r="E15" s="60">
        <f>'装箱单'!D13</f>
        <v>0</v>
      </c>
      <c r="G15" s="60">
        <f>'装箱单'!E13</f>
        <v>0</v>
      </c>
      <c r="H15">
        <f>'装箱单'!F13</f>
        <v>0</v>
      </c>
      <c r="I15" s="60">
        <f>'装箱单'!G13</f>
        <v>0</v>
      </c>
      <c r="K15" s="60">
        <f>'装箱单'!H13</f>
        <v>0</v>
      </c>
    </row>
    <row r="16" spans="2:12" ht="14.25">
      <c r="B16" s="3">
        <f>'装箱单'!C14</f>
        <v>0</v>
      </c>
      <c r="C16" s="3"/>
      <c r="D16" s="3"/>
      <c r="E16" s="60">
        <f>'装箱单'!D14</f>
        <v>0</v>
      </c>
      <c r="F16" t="str">
        <f>IF('报关资料录入'!B51=3,"箱"," ")</f>
        <v> </v>
      </c>
      <c r="G16" s="60">
        <f>'装箱单'!E14</f>
        <v>0</v>
      </c>
      <c r="H16">
        <f>'装箱单'!F14</f>
        <v>0</v>
      </c>
      <c r="I16" s="60">
        <f>'装箱单'!G14</f>
        <v>0</v>
      </c>
      <c r="J16" t="str">
        <f>IF('报关资料录入'!B51=3,"KGS"," ")</f>
        <v> </v>
      </c>
      <c r="K16" s="60">
        <f>'装箱单'!H14</f>
        <v>0</v>
      </c>
      <c r="L16" t="str">
        <f>IF('报关资料录入'!B51=3,"KGS"," ")</f>
        <v> </v>
      </c>
    </row>
    <row r="17" spans="2:11" ht="14.25">
      <c r="B17" s="3">
        <f>'装箱单'!C15</f>
        <v>0</v>
      </c>
      <c r="C17" s="3"/>
      <c r="D17" s="3"/>
      <c r="E17" s="60">
        <f>'装箱单'!D15</f>
        <v>0</v>
      </c>
      <c r="G17" s="60">
        <f>'装箱单'!E15</f>
        <v>0</v>
      </c>
      <c r="H17">
        <f>'装箱单'!F15</f>
        <v>0</v>
      </c>
      <c r="I17" s="60">
        <f>'装箱单'!G15</f>
        <v>0</v>
      </c>
      <c r="K17" s="60">
        <f>'装箱单'!H15</f>
        <v>0</v>
      </c>
    </row>
    <row r="18" spans="2:12" ht="14.25">
      <c r="B18" s="3">
        <f>'装箱单'!C16</f>
        <v>0</v>
      </c>
      <c r="C18" s="3"/>
      <c r="D18" s="3"/>
      <c r="E18" s="60">
        <f>'装箱单'!D16</f>
        <v>0</v>
      </c>
      <c r="F18" t="str">
        <f>IF('报关资料录入'!B53=4,"箱"," ")</f>
        <v> </v>
      </c>
      <c r="G18" s="60">
        <f>'装箱单'!E16</f>
        <v>0</v>
      </c>
      <c r="H18">
        <f>'装箱单'!F16</f>
        <v>0</v>
      </c>
      <c r="I18" s="60">
        <f>'装箱单'!G16</f>
        <v>0</v>
      </c>
      <c r="J18" t="str">
        <f>IF('报关资料录入'!B53=4,"KGS"," ")</f>
        <v> </v>
      </c>
      <c r="K18" s="60">
        <f>'装箱单'!H16</f>
        <v>0</v>
      </c>
      <c r="L18" t="str">
        <f>IF('报关资料录入'!B53=4,"KGS"," ")</f>
        <v> </v>
      </c>
    </row>
    <row r="19" spans="2:11" ht="14.25">
      <c r="B19" s="3">
        <f>'装箱单'!C17</f>
        <v>0</v>
      </c>
      <c r="C19" s="3"/>
      <c r="D19" s="3"/>
      <c r="E19" s="60">
        <f>'装箱单'!D17</f>
        <v>0</v>
      </c>
      <c r="G19" s="60">
        <f>'装箱单'!E17</f>
        <v>0</v>
      </c>
      <c r="H19">
        <f>'装箱单'!F17</f>
        <v>0</v>
      </c>
      <c r="I19" s="60">
        <f>'装箱单'!G17</f>
        <v>0</v>
      </c>
      <c r="K19" s="60">
        <f>'装箱单'!H17</f>
        <v>0</v>
      </c>
    </row>
    <row r="20" spans="2:12" ht="14.25">
      <c r="B20" s="3">
        <f>'装箱单'!C18</f>
        <v>0</v>
      </c>
      <c r="C20" s="3"/>
      <c r="D20" s="3"/>
      <c r="E20" s="60">
        <f>'装箱单'!D18</f>
        <v>0</v>
      </c>
      <c r="F20" t="str">
        <f>IF('报关资料录入'!B55=5,"箱"," ")</f>
        <v> </v>
      </c>
      <c r="G20" s="60">
        <f>'装箱单'!E18</f>
        <v>0</v>
      </c>
      <c r="H20">
        <f>'装箱单'!F18</f>
        <v>0</v>
      </c>
      <c r="I20" s="60">
        <f>'装箱单'!G18</f>
        <v>0</v>
      </c>
      <c r="J20" t="str">
        <f>IF('报关资料录入'!B55=5,"KGS"," ")</f>
        <v> </v>
      </c>
      <c r="K20" s="60">
        <f>'装箱单'!H18</f>
        <v>0</v>
      </c>
      <c r="L20" t="str">
        <f>IF('报关资料录入'!B55=5,"KGS"," ")</f>
        <v> </v>
      </c>
    </row>
    <row r="21" spans="2:11" ht="14.25">
      <c r="B21" s="3">
        <f>'装箱单'!C19</f>
        <v>0</v>
      </c>
      <c r="C21" s="3"/>
      <c r="D21" s="3"/>
      <c r="E21" s="60">
        <f>'装箱单'!D19</f>
        <v>0</v>
      </c>
      <c r="G21" s="60">
        <f>'装箱单'!E19</f>
        <v>0</v>
      </c>
      <c r="H21">
        <f>'装箱单'!F19</f>
        <v>0</v>
      </c>
      <c r="I21" s="60">
        <f>'装箱单'!G19</f>
        <v>0</v>
      </c>
      <c r="K21" s="60">
        <f>'装箱单'!H19</f>
        <v>0</v>
      </c>
    </row>
    <row r="22" spans="2:12" ht="14.25">
      <c r="B22" s="3">
        <f>'装箱单'!C20</f>
        <v>0</v>
      </c>
      <c r="C22" s="3"/>
      <c r="D22" s="3"/>
      <c r="E22" s="60">
        <f>'装箱单'!D20</f>
        <v>0</v>
      </c>
      <c r="F22" t="str">
        <f>IF('报关资料录入'!B57=6,"箱"," ")</f>
        <v> </v>
      </c>
      <c r="G22" s="60">
        <f>'装箱单'!E20</f>
        <v>0</v>
      </c>
      <c r="H22">
        <f>'装箱单'!F20</f>
        <v>0</v>
      </c>
      <c r="I22" s="60">
        <f>'装箱单'!G20</f>
        <v>0</v>
      </c>
      <c r="J22" t="str">
        <f>IF('报关资料录入'!B57=6,"KGS"," ")</f>
        <v> </v>
      </c>
      <c r="K22" s="60">
        <f>'装箱单'!H20</f>
        <v>0</v>
      </c>
      <c r="L22" t="str">
        <f>IF('报关资料录入'!B57=6,"KGS"," ")</f>
        <v> </v>
      </c>
    </row>
    <row r="23" spans="2:11" ht="14.25">
      <c r="B23" s="3">
        <f>'装箱单'!C21</f>
        <v>0</v>
      </c>
      <c r="C23" s="3"/>
      <c r="D23" s="3"/>
      <c r="E23" s="60">
        <f>'装箱单'!D21</f>
        <v>0</v>
      </c>
      <c r="G23" s="60">
        <f>'装箱单'!E21</f>
        <v>0</v>
      </c>
      <c r="H23">
        <f>'装箱单'!F21</f>
        <v>0</v>
      </c>
      <c r="I23" s="60">
        <f>'装箱单'!G21</f>
        <v>0</v>
      </c>
      <c r="K23" s="60">
        <f>'装箱单'!H21</f>
        <v>0</v>
      </c>
    </row>
    <row r="24" spans="2:12" ht="14.25">
      <c r="B24" s="3">
        <f>'装箱单'!C22</f>
        <v>0</v>
      </c>
      <c r="E24" s="60">
        <f>'装箱单'!D22</f>
        <v>0</v>
      </c>
      <c r="F24" t="str">
        <f>IF('报关资料录入'!B59=7,"箱"," ")</f>
        <v> </v>
      </c>
      <c r="G24" s="60">
        <f>'装箱单'!E22</f>
        <v>0</v>
      </c>
      <c r="H24">
        <f>'装箱单'!F22</f>
        <v>0</v>
      </c>
      <c r="I24" s="60">
        <f>'装箱单'!G22</f>
        <v>0</v>
      </c>
      <c r="J24" t="str">
        <f>IF('报关资料录入'!B59=7,"KGS"," ")</f>
        <v> </v>
      </c>
      <c r="K24" s="60">
        <f>'装箱单'!H22</f>
        <v>0</v>
      </c>
      <c r="L24" t="str">
        <f>IF('报关资料录入'!B59=7,"KGS"," ")</f>
        <v> </v>
      </c>
    </row>
    <row r="25" spans="2:11" ht="14.25">
      <c r="B25" s="3">
        <f>'装箱单'!C23</f>
        <v>0</v>
      </c>
      <c r="E25" s="60">
        <f>'装箱单'!D23</f>
        <v>0</v>
      </c>
      <c r="G25" s="60">
        <f>'装箱单'!E23</f>
        <v>0</v>
      </c>
      <c r="H25">
        <f>'装箱单'!F23</f>
        <v>0</v>
      </c>
      <c r="I25" s="60">
        <f>'装箱单'!G23</f>
        <v>0</v>
      </c>
      <c r="K25" s="60">
        <f>'装箱单'!H23</f>
        <v>0</v>
      </c>
    </row>
    <row r="26" spans="2:12" ht="14.25">
      <c r="B26" s="3">
        <f>'装箱单'!C24</f>
        <v>0</v>
      </c>
      <c r="E26" s="60">
        <f>'装箱单'!D24</f>
        <v>0</v>
      </c>
      <c r="F26" t="str">
        <f>IF('报关资料录入'!B61=8,"箱"," ")</f>
        <v> </v>
      </c>
      <c r="G26" s="60">
        <f>'装箱单'!E24</f>
        <v>0</v>
      </c>
      <c r="H26">
        <f>'装箱单'!F24</f>
        <v>0</v>
      </c>
      <c r="I26" s="60">
        <f>'装箱单'!G24</f>
        <v>0</v>
      </c>
      <c r="J26" t="str">
        <f>IF('报关资料录入'!B61=8,"KGS"," ")</f>
        <v> </v>
      </c>
      <c r="K26" s="60">
        <f>'装箱单'!H24</f>
        <v>0</v>
      </c>
      <c r="L26" t="str">
        <f>IF('报关资料录入'!B61=8,"KGS"," ")</f>
        <v> </v>
      </c>
    </row>
    <row r="27" spans="2:11" ht="14.25">
      <c r="B27" s="3">
        <f>'装箱单'!C25</f>
        <v>0</v>
      </c>
      <c r="E27" s="60">
        <f>'装箱单'!D25</f>
        <v>0</v>
      </c>
      <c r="G27" s="60">
        <f>'装箱单'!E25</f>
        <v>0</v>
      </c>
      <c r="H27">
        <f>'装箱单'!F25</f>
        <v>0</v>
      </c>
      <c r="I27" s="60">
        <f>'装箱单'!G25</f>
        <v>0</v>
      </c>
      <c r="K27" s="60">
        <f>'装箱单'!H25</f>
        <v>0</v>
      </c>
    </row>
    <row r="28" spans="2:12" ht="14.25">
      <c r="B28" s="3">
        <f>'装箱单'!C26</f>
        <v>0</v>
      </c>
      <c r="E28" s="60">
        <f>'装箱单'!D26</f>
        <v>0</v>
      </c>
      <c r="F28" t="str">
        <f>IF('报关资料录入'!B63=9,"箱"," ")</f>
        <v> </v>
      </c>
      <c r="G28" s="60">
        <f>'装箱单'!E26</f>
        <v>0</v>
      </c>
      <c r="H28">
        <f>'装箱单'!F26</f>
        <v>0</v>
      </c>
      <c r="I28" s="60">
        <f>'装箱单'!G26</f>
        <v>0</v>
      </c>
      <c r="J28" t="str">
        <f>IF('报关资料录入'!B63=9,"KGS"," ")</f>
        <v> </v>
      </c>
      <c r="K28" s="60">
        <f>'装箱单'!H26</f>
        <v>0</v>
      </c>
      <c r="L28" t="str">
        <f>IF('报关资料录入'!B63=9,"KGS"," ")</f>
        <v> </v>
      </c>
    </row>
    <row r="29" spans="2:11" ht="14.25">
      <c r="B29" s="14">
        <f>'装箱单'!C27</f>
        <v>0</v>
      </c>
      <c r="E29" s="60">
        <f>'装箱单'!D27</f>
        <v>0</v>
      </c>
      <c r="G29" s="60">
        <f>'装箱单'!E27</f>
        <v>0</v>
      </c>
      <c r="H29">
        <f>'装箱单'!F27</f>
        <v>0</v>
      </c>
      <c r="I29" s="60">
        <f>'装箱单'!G27</f>
        <v>0</v>
      </c>
      <c r="K29" s="60">
        <f>'装箱单'!H27</f>
        <v>0</v>
      </c>
    </row>
    <row r="30" spans="2:12" ht="14.25">
      <c r="B30" s="14">
        <f>'装箱单'!C28</f>
        <v>0</v>
      </c>
      <c r="E30" s="37">
        <f>'装箱单'!D28</f>
        <v>0</v>
      </c>
      <c r="F30" t="str">
        <f>IF('报关资料录入'!B65=10,"箱"," ")</f>
        <v> </v>
      </c>
      <c r="G30" s="60">
        <f>'装箱单'!E28</f>
        <v>0</v>
      </c>
      <c r="H30">
        <f>'装箱单'!F28</f>
        <v>0</v>
      </c>
      <c r="I30" s="60">
        <f>'装箱单'!G28</f>
        <v>0</v>
      </c>
      <c r="J30" t="str">
        <f>IF('报关资料录入'!B65=10,"KGS"," ")</f>
        <v> </v>
      </c>
      <c r="K30" s="38">
        <f>'装箱单'!H28</f>
        <v>0</v>
      </c>
      <c r="L30" t="str">
        <f>IF('报关资料录入'!B65=10,"KGS"," ")</f>
        <v> </v>
      </c>
    </row>
    <row r="31" spans="2:11" ht="14.25">
      <c r="B31">
        <f>'装箱单'!C29</f>
        <v>0</v>
      </c>
      <c r="E31" s="38"/>
      <c r="G31" s="38"/>
      <c r="I31" s="38">
        <f>'装箱单'!G29</f>
        <v>0</v>
      </c>
      <c r="K31" s="38">
        <f>'装箱单'!H29</f>
        <v>0</v>
      </c>
    </row>
    <row r="32" ht="14.25">
      <c r="K32" s="38"/>
    </row>
    <row r="43" spans="5:12" ht="14.25">
      <c r="E43">
        <f>'装箱单'!D32</f>
        <v>0</v>
      </c>
      <c r="F43" t="s">
        <v>249</v>
      </c>
      <c r="G43" s="37" t="str">
        <f>ASC(G12+G14+G16+G18+G20+G22+G24+G26+G28+G30)</f>
        <v>0</v>
      </c>
      <c r="H43" t="s">
        <v>323</v>
      </c>
      <c r="I43" s="14">
        <f>'装箱单'!G32</f>
        <v>0</v>
      </c>
      <c r="J43" t="s">
        <v>322</v>
      </c>
      <c r="K43" s="14">
        <f>'装箱单'!H32</f>
        <v>0</v>
      </c>
      <c r="L43" t="s">
        <v>322</v>
      </c>
    </row>
  </sheetData>
  <sheetProtection/>
  <mergeCells count="6">
    <mergeCell ref="I2:L2"/>
    <mergeCell ref="I3:L3"/>
    <mergeCell ref="I5:L5"/>
    <mergeCell ref="I7:L7"/>
    <mergeCell ref="D6:E7"/>
    <mergeCell ref="G6:H7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Zeros="0" view="pageBreakPreview" zoomScaleSheetLayoutView="100" workbookViewId="0" topLeftCell="A1">
      <selection activeCell="I4" sqref="I4:M4"/>
    </sheetView>
  </sheetViews>
  <sheetFormatPr defaultColWidth="9.00390625" defaultRowHeight="14.25"/>
  <cols>
    <col min="2" max="2" width="3.875" style="0" customWidth="1"/>
    <col min="6" max="6" width="10.375" style="0" customWidth="1"/>
    <col min="7" max="7" width="8.50390625" style="0" customWidth="1"/>
    <col min="8" max="8" width="4.50390625" style="0" customWidth="1"/>
    <col min="9" max="9" width="7.75390625" style="0" customWidth="1"/>
    <col min="10" max="10" width="1.25" style="0" customWidth="1"/>
    <col min="11" max="11" width="5.625" style="0" customWidth="1"/>
    <col min="12" max="12" width="3.50390625" style="0" customWidth="1"/>
    <col min="13" max="13" width="1.4921875" style="0" customWidth="1"/>
    <col min="14" max="14" width="12.50390625" style="0" customWidth="1"/>
  </cols>
  <sheetData>
    <row r="1" spans="1:14" ht="33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4.25">
      <c r="A2" s="35"/>
      <c r="B2" s="35"/>
      <c r="C2" s="35"/>
      <c r="D2" s="35"/>
      <c r="E2" s="35"/>
      <c r="F2" s="35"/>
      <c r="G2" s="35"/>
      <c r="H2" s="35"/>
      <c r="I2" s="33"/>
      <c r="J2" s="33"/>
      <c r="K2" s="33"/>
      <c r="L2" s="33"/>
      <c r="M2" s="33"/>
      <c r="N2" s="34"/>
    </row>
    <row r="3" spans="1:14" ht="21" customHeight="1">
      <c r="A3" s="33"/>
      <c r="B3" s="33"/>
      <c r="C3" s="35"/>
      <c r="D3" s="35"/>
      <c r="E3" s="35"/>
      <c r="F3" s="35"/>
      <c r="G3" s="35"/>
      <c r="H3" s="35"/>
      <c r="I3" s="53"/>
      <c r="J3" s="53"/>
      <c r="K3" s="53"/>
      <c r="L3" s="53"/>
      <c r="M3" s="53"/>
      <c r="N3" s="34"/>
    </row>
    <row r="4" spans="1:13" ht="14.25">
      <c r="A4" s="33"/>
      <c r="B4" s="33"/>
      <c r="C4" s="33"/>
      <c r="D4" s="35">
        <f>'报关资料录入'!F14</f>
        <v>0</v>
      </c>
      <c r="E4" s="35"/>
      <c r="F4" s="35"/>
      <c r="G4" s="35"/>
      <c r="H4" s="35"/>
      <c r="I4" s="54">
        <f>'报关资料录入'!F6</f>
        <v>0</v>
      </c>
      <c r="J4" s="54"/>
      <c r="K4" s="54"/>
      <c r="L4" s="54"/>
      <c r="M4" s="54"/>
    </row>
    <row r="5" spans="1:14" ht="14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4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25">
      <c r="A11" s="35"/>
      <c r="B11" s="35"/>
      <c r="C11" s="35"/>
      <c r="D11" s="35"/>
      <c r="E11" s="35"/>
      <c r="F11" s="35"/>
      <c r="G11" s="35"/>
      <c r="H11" s="35"/>
      <c r="I11" s="33">
        <f>'报关资料录入'!N30</f>
        <v>0</v>
      </c>
      <c r="J11" s="33"/>
      <c r="K11" s="55"/>
      <c r="L11" s="55" t="s">
        <v>324</v>
      </c>
      <c r="M11" s="55"/>
      <c r="N11" s="55"/>
    </row>
    <row r="12" spans="1:14" ht="14.25">
      <c r="A12" s="35"/>
      <c r="B12" s="35"/>
      <c r="C12" s="33">
        <f>'发票'!C8</f>
        <v>0</v>
      </c>
      <c r="D12" s="33"/>
      <c r="E12" s="33"/>
      <c r="F12" s="33"/>
      <c r="G12" s="51">
        <f>'发票'!D8</f>
        <v>0</v>
      </c>
      <c r="H12" s="34">
        <f>'发票'!E8</f>
        <v>0</v>
      </c>
      <c r="I12" s="56">
        <f>'发票'!G8</f>
        <v>0</v>
      </c>
      <c r="J12" s="34" t="s">
        <v>325</v>
      </c>
      <c r="K12" s="55">
        <f aca="true" t="shared" si="0" ref="K12:K30">H12</f>
        <v>0</v>
      </c>
      <c r="L12" s="34">
        <f>'报关单'!AI25</f>
        <v>0</v>
      </c>
      <c r="M12" s="34" t="s">
        <v>326</v>
      </c>
      <c r="N12" s="57">
        <f aca="true" t="shared" si="1" ref="N12:N35">I12*G12</f>
        <v>0</v>
      </c>
    </row>
    <row r="13" spans="1:14" ht="14.25">
      <c r="A13" s="34"/>
      <c r="B13" s="34"/>
      <c r="C13" s="33">
        <f>'发票'!C9</f>
        <v>0</v>
      </c>
      <c r="D13" s="33"/>
      <c r="E13" s="33"/>
      <c r="F13" s="33"/>
      <c r="G13" s="51">
        <f>'发票'!D9</f>
        <v>0</v>
      </c>
      <c r="H13" s="34">
        <f>'发票'!E9</f>
        <v>0</v>
      </c>
      <c r="I13" s="56">
        <f>'发票'!G9</f>
        <v>0</v>
      </c>
      <c r="J13" s="34"/>
      <c r="K13" s="55">
        <f t="shared" si="0"/>
        <v>0</v>
      </c>
      <c r="L13" s="34"/>
      <c r="M13" s="34"/>
      <c r="N13" s="57">
        <f t="shared" si="1"/>
        <v>0</v>
      </c>
    </row>
    <row r="14" spans="1:14" ht="14.25">
      <c r="A14" s="35"/>
      <c r="B14" s="35"/>
      <c r="C14" s="33">
        <f>'发票'!C10</f>
        <v>0</v>
      </c>
      <c r="D14" s="33"/>
      <c r="E14" s="33"/>
      <c r="F14" s="33"/>
      <c r="G14" s="51">
        <f>'发票'!D10</f>
        <v>0</v>
      </c>
      <c r="H14" s="34">
        <f>'发票'!E10</f>
        <v>0</v>
      </c>
      <c r="I14" s="56">
        <f>'发票'!G10</f>
        <v>0</v>
      </c>
      <c r="J14" s="34" t="str">
        <f>IF('报关资料录入'!B49=2,"/"," ")</f>
        <v> </v>
      </c>
      <c r="K14" s="55">
        <f t="shared" si="0"/>
        <v>0</v>
      </c>
      <c r="L14" s="34" t="str">
        <f>'报关单'!AI27</f>
        <v>美元</v>
      </c>
      <c r="M14" s="34" t="str">
        <f>IF('报关资料录入'!B49=2,"$"," ")</f>
        <v> </v>
      </c>
      <c r="N14" s="57">
        <f t="shared" si="1"/>
        <v>0</v>
      </c>
    </row>
    <row r="15" spans="1:14" ht="14.25">
      <c r="A15" s="35"/>
      <c r="B15" s="35"/>
      <c r="C15" s="33">
        <f>'发票'!C11</f>
        <v>0</v>
      </c>
      <c r="D15" s="33"/>
      <c r="E15" s="33"/>
      <c r="F15" s="33"/>
      <c r="G15" s="51">
        <f>'发票'!D11</f>
        <v>0</v>
      </c>
      <c r="H15" s="34">
        <f>'发票'!E11</f>
        <v>0</v>
      </c>
      <c r="I15" s="56">
        <f>'发票'!G11</f>
        <v>0</v>
      </c>
      <c r="J15" s="34" t="str">
        <f>IF('报关资料录入'!B50=2,"/"," ")</f>
        <v> </v>
      </c>
      <c r="K15" s="55">
        <f t="shared" si="0"/>
        <v>0</v>
      </c>
      <c r="L15" s="34"/>
      <c r="M15" s="34" t="str">
        <f>IF('报关资料录入'!B50=2,"$"," ")</f>
        <v> </v>
      </c>
      <c r="N15" s="57">
        <f t="shared" si="1"/>
        <v>0</v>
      </c>
    </row>
    <row r="16" spans="1:14" ht="14.25">
      <c r="A16" s="35"/>
      <c r="B16" s="35"/>
      <c r="C16" s="33">
        <f>'发票'!C12</f>
        <v>0</v>
      </c>
      <c r="D16" s="33"/>
      <c r="E16" s="33"/>
      <c r="F16" s="33"/>
      <c r="G16" s="51">
        <f>'发票'!D12</f>
        <v>0</v>
      </c>
      <c r="H16" s="34">
        <f>'发票'!E12</f>
        <v>0</v>
      </c>
      <c r="I16" s="56">
        <f>'发票'!G12</f>
        <v>0</v>
      </c>
      <c r="J16" s="34" t="str">
        <f>IF('报关资料录入'!B51=3,"/"," ")</f>
        <v> </v>
      </c>
      <c r="K16" s="55">
        <f t="shared" si="0"/>
        <v>0</v>
      </c>
      <c r="L16" s="34" t="str">
        <f>'报关单'!AI29</f>
        <v>USD</v>
      </c>
      <c r="M16" s="34" t="str">
        <f>IF('报关资料录入'!B51=3,"$"," ")</f>
        <v> </v>
      </c>
      <c r="N16" s="57">
        <f t="shared" si="1"/>
        <v>0</v>
      </c>
    </row>
    <row r="17" spans="1:14" ht="14.25">
      <c r="A17" s="35"/>
      <c r="B17" s="35"/>
      <c r="C17" s="33">
        <f>'发票'!C13</f>
        <v>0</v>
      </c>
      <c r="D17" s="33"/>
      <c r="E17" s="33"/>
      <c r="F17" s="33"/>
      <c r="G17" s="51">
        <f>'发票'!D13</f>
        <v>0</v>
      </c>
      <c r="H17" s="34">
        <f>'发票'!E13</f>
        <v>0</v>
      </c>
      <c r="I17" s="56">
        <f>'发票'!G13</f>
        <v>0</v>
      </c>
      <c r="J17" s="34" t="str">
        <f>IF('报关资料录入'!B52=2,"/"," ")</f>
        <v> </v>
      </c>
      <c r="K17" s="55">
        <f t="shared" si="0"/>
        <v>0</v>
      </c>
      <c r="L17" s="34"/>
      <c r="M17" s="34" t="str">
        <f>IF('报关资料录入'!B52=2,"$"," ")</f>
        <v> </v>
      </c>
      <c r="N17" s="57">
        <f t="shared" si="1"/>
        <v>0</v>
      </c>
    </row>
    <row r="18" spans="1:14" ht="14.25">
      <c r="A18" s="35"/>
      <c r="B18" s="35"/>
      <c r="C18" s="33">
        <f>'发票'!C14</f>
        <v>0</v>
      </c>
      <c r="D18" s="33"/>
      <c r="E18" s="33"/>
      <c r="F18" s="33"/>
      <c r="G18" s="51">
        <f>'发票'!D14</f>
        <v>0</v>
      </c>
      <c r="H18" s="34">
        <f>'发票'!E14</f>
        <v>0</v>
      </c>
      <c r="I18" s="56">
        <f>'发票'!G14</f>
        <v>0</v>
      </c>
      <c r="J18" s="34" t="str">
        <f>IF('报关资料录入'!B53=4,"/"," ")</f>
        <v> </v>
      </c>
      <c r="K18" s="55">
        <f t="shared" si="0"/>
        <v>0</v>
      </c>
      <c r="L18" s="34">
        <f>'报关单'!AI31</f>
        <v>0</v>
      </c>
      <c r="M18" s="34" t="str">
        <f>IF('报关资料录入'!B53=4,"$"," ")</f>
        <v> </v>
      </c>
      <c r="N18" s="57">
        <f t="shared" si="1"/>
        <v>0</v>
      </c>
    </row>
    <row r="19" spans="1:14" ht="14.25">
      <c r="A19" s="35"/>
      <c r="B19" s="35"/>
      <c r="C19" s="33">
        <f>'发票'!C15</f>
        <v>0</v>
      </c>
      <c r="D19" s="33"/>
      <c r="E19" s="33"/>
      <c r="F19" s="33"/>
      <c r="G19" s="51">
        <f>'发票'!D15</f>
        <v>0</v>
      </c>
      <c r="H19" s="34">
        <f>'发票'!E15</f>
        <v>0</v>
      </c>
      <c r="I19" s="56">
        <f>'发票'!G15</f>
        <v>0</v>
      </c>
      <c r="J19" s="34" t="str">
        <f>IF('报关资料录入'!B54=2,"/"," ")</f>
        <v> </v>
      </c>
      <c r="K19" s="55">
        <f t="shared" si="0"/>
        <v>0</v>
      </c>
      <c r="L19" s="34"/>
      <c r="M19" s="34" t="str">
        <f>IF('报关资料录入'!B54=2,"$"," ")</f>
        <v> </v>
      </c>
      <c r="N19" s="57">
        <f t="shared" si="1"/>
        <v>0</v>
      </c>
    </row>
    <row r="20" spans="1:14" ht="14.25">
      <c r="A20" s="35"/>
      <c r="B20" s="35"/>
      <c r="C20" s="33">
        <f>'发票'!C16</f>
        <v>0</v>
      </c>
      <c r="D20" s="33"/>
      <c r="E20" s="33"/>
      <c r="F20" s="33"/>
      <c r="G20" s="51">
        <f>'发票'!D16</f>
        <v>0</v>
      </c>
      <c r="H20" s="34">
        <f>'发票'!E16</f>
        <v>0</v>
      </c>
      <c r="I20" s="56">
        <f>'发票'!G16</f>
        <v>0</v>
      </c>
      <c r="J20" s="34" t="str">
        <f>IF('报关资料录入'!B55=5,"/"," ")</f>
        <v> </v>
      </c>
      <c r="K20" s="55">
        <f t="shared" si="0"/>
        <v>0</v>
      </c>
      <c r="L20" s="34" t="str">
        <f>'报关单'!AI33</f>
        <v>美元</v>
      </c>
      <c r="M20" s="34" t="str">
        <f>IF('报关资料录入'!B55=5,"$"," ")</f>
        <v> </v>
      </c>
      <c r="N20" s="57">
        <f t="shared" si="1"/>
        <v>0</v>
      </c>
    </row>
    <row r="21" spans="1:14" ht="14.25">
      <c r="A21" s="35"/>
      <c r="B21" s="35"/>
      <c r="C21" s="33">
        <f>'发票'!C17</f>
        <v>0</v>
      </c>
      <c r="D21" s="33"/>
      <c r="E21" s="33"/>
      <c r="F21" s="33"/>
      <c r="G21" s="51">
        <f>'发票'!D17</f>
        <v>0</v>
      </c>
      <c r="H21" s="34">
        <f>'发票'!E17</f>
        <v>0</v>
      </c>
      <c r="I21" s="56">
        <f>'发票'!G17</f>
        <v>0</v>
      </c>
      <c r="J21" s="34" t="str">
        <f>IF('报关资料录入'!B56=2,"/"," ")</f>
        <v> </v>
      </c>
      <c r="K21" s="55">
        <f t="shared" si="0"/>
        <v>0</v>
      </c>
      <c r="L21" s="34"/>
      <c r="M21" s="34" t="str">
        <f>IF('报关资料录入'!B56=2,"$"," ")</f>
        <v> </v>
      </c>
      <c r="N21" s="57">
        <f t="shared" si="1"/>
        <v>0</v>
      </c>
    </row>
    <row r="22" spans="1:14" ht="14.25">
      <c r="A22" s="35"/>
      <c r="B22" s="35"/>
      <c r="C22" s="33">
        <f>'发票'!C18</f>
        <v>0</v>
      </c>
      <c r="D22" s="33"/>
      <c r="E22" s="33"/>
      <c r="F22" s="33"/>
      <c r="G22" s="51">
        <f>'发票'!D18</f>
        <v>0</v>
      </c>
      <c r="H22" s="34">
        <f>'发票'!E18</f>
        <v>0</v>
      </c>
      <c r="I22" s="56">
        <f>'发票'!G18</f>
        <v>0</v>
      </c>
      <c r="J22" s="34" t="str">
        <f>IF('报关资料录入'!B57=6,"/"," ")</f>
        <v> </v>
      </c>
      <c r="K22" s="55">
        <f t="shared" si="0"/>
        <v>0</v>
      </c>
      <c r="L22" s="34" t="str">
        <f>'报关单'!AI35</f>
        <v>USD</v>
      </c>
      <c r="M22" s="34" t="str">
        <f>IF('报关资料录入'!B57=6,"$"," ")</f>
        <v> </v>
      </c>
      <c r="N22" s="57">
        <f t="shared" si="1"/>
        <v>0</v>
      </c>
    </row>
    <row r="23" spans="1:14" ht="14.25">
      <c r="A23" s="35"/>
      <c r="B23" s="35"/>
      <c r="C23" s="33">
        <f>'发票'!C19</f>
        <v>0</v>
      </c>
      <c r="D23" s="33"/>
      <c r="E23" s="33"/>
      <c r="F23" s="33"/>
      <c r="G23" s="51">
        <f>'发票'!D19</f>
        <v>0</v>
      </c>
      <c r="H23" s="34">
        <f>'发票'!E19</f>
        <v>0</v>
      </c>
      <c r="I23" s="56">
        <f>'发票'!G19</f>
        <v>0</v>
      </c>
      <c r="J23" s="34" t="str">
        <f>IF('报关资料录入'!B58=6,"/"," ")</f>
        <v> </v>
      </c>
      <c r="K23" s="55">
        <f t="shared" si="0"/>
        <v>0</v>
      </c>
      <c r="L23" s="34"/>
      <c r="M23" s="34" t="str">
        <f>IF('报关资料录入'!B58=2,"$"," ")</f>
        <v> </v>
      </c>
      <c r="N23" s="57">
        <f t="shared" si="1"/>
        <v>0</v>
      </c>
    </row>
    <row r="24" spans="1:14" ht="14.25">
      <c r="A24" s="35"/>
      <c r="B24" s="35"/>
      <c r="C24" s="33">
        <f>'发票'!C20</f>
        <v>0</v>
      </c>
      <c r="D24" s="33"/>
      <c r="E24" s="33"/>
      <c r="F24" s="33"/>
      <c r="G24" s="51">
        <f>'发票'!D20</f>
        <v>0</v>
      </c>
      <c r="H24" s="34">
        <f>'发票'!E20</f>
        <v>0</v>
      </c>
      <c r="I24" s="56">
        <f>'发票'!G20</f>
        <v>0</v>
      </c>
      <c r="J24" s="34" t="str">
        <f>IF('报关资料录入'!B59=7,"/"," ")</f>
        <v> </v>
      </c>
      <c r="K24" s="55">
        <f t="shared" si="0"/>
        <v>0</v>
      </c>
      <c r="L24" s="34">
        <f>'报关单'!AI37</f>
        <v>0</v>
      </c>
      <c r="M24" s="34" t="str">
        <f>IF('报关资料录入'!B59=7,"$"," ")</f>
        <v> </v>
      </c>
      <c r="N24" s="57">
        <f t="shared" si="1"/>
        <v>0</v>
      </c>
    </row>
    <row r="25" spans="1:14" ht="14.25">
      <c r="A25" s="35"/>
      <c r="B25" s="35"/>
      <c r="C25" s="33">
        <f>'发票'!C21</f>
        <v>0</v>
      </c>
      <c r="D25" s="33"/>
      <c r="E25" s="33"/>
      <c r="F25" s="33"/>
      <c r="G25" s="51">
        <f>'发票'!D21</f>
        <v>0</v>
      </c>
      <c r="H25" s="34">
        <f>'发票'!E21</f>
        <v>0</v>
      </c>
      <c r="I25" s="56">
        <f>'发票'!G21</f>
        <v>0</v>
      </c>
      <c r="J25" s="34" t="str">
        <f>IF('报关资料录入'!B60=6,"/"," ")</f>
        <v> </v>
      </c>
      <c r="K25" s="55">
        <f t="shared" si="0"/>
        <v>0</v>
      </c>
      <c r="L25" s="34"/>
      <c r="M25" s="34" t="str">
        <f>IF('报关资料录入'!B60=2,"$"," ")</f>
        <v> </v>
      </c>
      <c r="N25" s="57">
        <f t="shared" si="1"/>
        <v>0</v>
      </c>
    </row>
    <row r="26" spans="1:14" ht="14.25">
      <c r="A26" s="35"/>
      <c r="B26" s="35"/>
      <c r="C26" s="33">
        <f>'发票'!C22</f>
        <v>0</v>
      </c>
      <c r="D26" s="33"/>
      <c r="E26" s="33"/>
      <c r="F26" s="33"/>
      <c r="G26" s="51">
        <f>'发票'!D22</f>
        <v>0</v>
      </c>
      <c r="H26" s="34">
        <f>'发票'!E22</f>
        <v>0</v>
      </c>
      <c r="I26" s="56">
        <f>'发票'!G22</f>
        <v>0</v>
      </c>
      <c r="J26" s="34" t="str">
        <f>IF('报关资料录入'!B61=8,"/"," ")</f>
        <v> </v>
      </c>
      <c r="K26" s="55">
        <f t="shared" si="0"/>
        <v>0</v>
      </c>
      <c r="L26" s="34" t="str">
        <f>'报关单'!AI39</f>
        <v>美元</v>
      </c>
      <c r="M26" s="34" t="str">
        <f>IF('报关资料录入'!B61=8,"$"," ")</f>
        <v> </v>
      </c>
      <c r="N26" s="57">
        <f t="shared" si="1"/>
        <v>0</v>
      </c>
    </row>
    <row r="27" spans="1:14" ht="14.25">
      <c r="A27" s="35"/>
      <c r="B27" s="35"/>
      <c r="C27" s="33">
        <f>'发票'!C23</f>
        <v>0</v>
      </c>
      <c r="D27" s="33"/>
      <c r="E27" s="33"/>
      <c r="F27" s="33"/>
      <c r="G27" s="51">
        <f>'发票'!D23</f>
        <v>0</v>
      </c>
      <c r="H27" s="34">
        <f>'发票'!E23</f>
        <v>0</v>
      </c>
      <c r="I27" s="56">
        <f>'发票'!G23</f>
        <v>0</v>
      </c>
      <c r="J27" s="34" t="str">
        <f>IF('报关资料录入'!B62=6,"/"," ")</f>
        <v> </v>
      </c>
      <c r="K27" s="55">
        <f t="shared" si="0"/>
        <v>0</v>
      </c>
      <c r="L27" s="34"/>
      <c r="M27" s="34" t="str">
        <f>IF('报关资料录入'!B62=2,"$"," ")</f>
        <v> </v>
      </c>
      <c r="N27" s="57">
        <f t="shared" si="1"/>
        <v>0</v>
      </c>
    </row>
    <row r="28" spans="1:14" ht="14.25">
      <c r="A28" s="35"/>
      <c r="B28" s="35"/>
      <c r="C28" s="33">
        <f>'发票'!C24</f>
        <v>0</v>
      </c>
      <c r="D28" s="33"/>
      <c r="E28" s="33"/>
      <c r="F28" s="33"/>
      <c r="G28" s="51">
        <f>'发票'!D24</f>
        <v>0</v>
      </c>
      <c r="H28" s="34">
        <f>'发票'!E24</f>
        <v>0</v>
      </c>
      <c r="I28" s="56">
        <f>'发票'!G24</f>
        <v>0</v>
      </c>
      <c r="J28" s="34" t="str">
        <f>IF('报关资料录入'!B63=9,"/"," ")</f>
        <v> </v>
      </c>
      <c r="K28" s="55">
        <f t="shared" si="0"/>
        <v>0</v>
      </c>
      <c r="L28" s="34">
        <f>'报关单'!AI41</f>
        <v>0</v>
      </c>
      <c r="M28" s="34" t="str">
        <f>IF('报关资料录入'!B63=9,"$"," ")</f>
        <v> </v>
      </c>
      <c r="N28" s="57">
        <f t="shared" si="1"/>
        <v>0</v>
      </c>
    </row>
    <row r="29" spans="1:14" ht="14.25">
      <c r="A29" s="35"/>
      <c r="B29" s="35"/>
      <c r="C29" s="33">
        <f>'发票'!C25</f>
        <v>0</v>
      </c>
      <c r="D29" s="33"/>
      <c r="E29" s="33"/>
      <c r="F29" s="33"/>
      <c r="G29" s="51">
        <f>'发票'!D25</f>
        <v>0</v>
      </c>
      <c r="H29" s="34">
        <f>'发票'!E25</f>
        <v>0</v>
      </c>
      <c r="I29" s="56">
        <f>'发票'!G25</f>
        <v>0</v>
      </c>
      <c r="J29" s="34" t="str">
        <f>IF('报关资料录入'!B64=6,"/"," ")</f>
        <v> </v>
      </c>
      <c r="K29" s="55">
        <f t="shared" si="0"/>
        <v>0</v>
      </c>
      <c r="L29" s="34"/>
      <c r="M29" s="34" t="str">
        <f>IF('报关资料录入'!B64=2,"$"," ")</f>
        <v> </v>
      </c>
      <c r="N29" s="57">
        <f t="shared" si="1"/>
        <v>0</v>
      </c>
    </row>
    <row r="30" spans="1:14" ht="14.25">
      <c r="A30" s="35"/>
      <c r="B30" s="35"/>
      <c r="C30" s="33">
        <f>'发票'!C26</f>
        <v>0</v>
      </c>
      <c r="D30" s="33"/>
      <c r="E30" s="33"/>
      <c r="F30" s="33"/>
      <c r="G30" s="52">
        <f>'发票'!D26</f>
        <v>0</v>
      </c>
      <c r="H30" s="34">
        <f>'发票'!E26</f>
        <v>0</v>
      </c>
      <c r="I30" s="56">
        <f>'发票'!G26</f>
        <v>0</v>
      </c>
      <c r="J30" s="34" t="str">
        <f>IF('报关资料录入'!B65=10,"/"," ")</f>
        <v> </v>
      </c>
      <c r="K30" s="55">
        <f t="shared" si="0"/>
        <v>0</v>
      </c>
      <c r="L30" s="34">
        <f>'报关单'!AI43</f>
        <v>0</v>
      </c>
      <c r="M30" s="34" t="str">
        <f>IF('报关资料录入'!B65=10,"$"," ")</f>
        <v> </v>
      </c>
      <c r="N30" s="57">
        <f t="shared" si="1"/>
        <v>0</v>
      </c>
    </row>
    <row r="31" spans="1:14" ht="14.25">
      <c r="A31" s="35"/>
      <c r="B31" s="35"/>
      <c r="C31" s="33">
        <f>'发票'!C27</f>
        <v>0</v>
      </c>
      <c r="D31" s="33"/>
      <c r="E31" s="33"/>
      <c r="F31" s="33"/>
      <c r="G31" s="51"/>
      <c r="H31" s="35"/>
      <c r="I31" s="56"/>
      <c r="J31" s="34"/>
      <c r="K31" s="35"/>
      <c r="L31" s="34"/>
      <c r="M31" s="34"/>
      <c r="N31" s="57">
        <f t="shared" si="1"/>
        <v>0</v>
      </c>
    </row>
    <row r="32" spans="1:14" ht="14.25">
      <c r="A32" s="35"/>
      <c r="B32" s="35"/>
      <c r="C32" s="33"/>
      <c r="D32" s="33"/>
      <c r="E32" s="33"/>
      <c r="F32" s="33"/>
      <c r="G32" s="51"/>
      <c r="H32" s="35"/>
      <c r="I32" s="58"/>
      <c r="J32" s="34" t="str">
        <f>IF('报关资料录入'!B67=6,"/"," ")</f>
        <v> </v>
      </c>
      <c r="K32" s="35"/>
      <c r="L32" s="35"/>
      <c r="M32" s="35"/>
      <c r="N32" s="57">
        <f t="shared" si="1"/>
        <v>0</v>
      </c>
    </row>
    <row r="33" spans="1:14" ht="14.25">
      <c r="A33" s="35"/>
      <c r="B33" s="35"/>
      <c r="C33" s="35"/>
      <c r="D33" s="34"/>
      <c r="E33" s="35"/>
      <c r="F33" s="35"/>
      <c r="G33" s="35"/>
      <c r="H33" s="35"/>
      <c r="I33" s="58"/>
      <c r="J33" s="34" t="str">
        <f>IF('报关资料录入'!B68=6,"/"," ")</f>
        <v> </v>
      </c>
      <c r="K33" s="35"/>
      <c r="L33" s="35"/>
      <c r="M33" s="35"/>
      <c r="N33" s="59">
        <f t="shared" si="1"/>
        <v>0</v>
      </c>
    </row>
    <row r="34" spans="1:14" ht="14.25">
      <c r="A34" s="35"/>
      <c r="B34" s="35"/>
      <c r="C34" s="33"/>
      <c r="D34" s="33"/>
      <c r="E34" s="33"/>
      <c r="F34" s="33"/>
      <c r="G34" s="35"/>
      <c r="H34" s="35"/>
      <c r="I34" s="35"/>
      <c r="J34" s="34" t="str">
        <f>IF('报关资料录入'!B69=6,"/"," ")</f>
        <v> </v>
      </c>
      <c r="K34" s="35"/>
      <c r="L34" s="35"/>
      <c r="M34" s="35"/>
      <c r="N34" s="59">
        <f t="shared" si="1"/>
        <v>0</v>
      </c>
    </row>
    <row r="35" spans="1:14" ht="14.25">
      <c r="A35" s="35"/>
      <c r="B35" s="35"/>
      <c r="C35" s="35"/>
      <c r="D35" s="35"/>
      <c r="E35" s="35"/>
      <c r="F35" s="35"/>
      <c r="G35" s="35"/>
      <c r="H35" s="35"/>
      <c r="I35" s="35"/>
      <c r="J35" s="34" t="str">
        <f>IF('报关资料录入'!B70=6,"/"," ")</f>
        <v> </v>
      </c>
      <c r="K35" s="35"/>
      <c r="L35" s="35"/>
      <c r="M35" s="35"/>
      <c r="N35" s="59">
        <f t="shared" si="1"/>
        <v>0</v>
      </c>
    </row>
    <row r="36" spans="1:14" ht="14.25">
      <c r="A36" s="35"/>
      <c r="B36" s="35"/>
      <c r="C36" s="33"/>
      <c r="D36" s="33"/>
      <c r="E36" s="33"/>
      <c r="F36" s="33"/>
      <c r="G36" s="35"/>
      <c r="H36" s="35"/>
      <c r="I36" s="35"/>
      <c r="J36" s="35"/>
      <c r="K36" s="35"/>
      <c r="L36" s="35"/>
      <c r="M36" s="35"/>
      <c r="N36" s="35"/>
    </row>
    <row r="37" spans="1:14" ht="14.25">
      <c r="A37" s="35"/>
      <c r="B37" s="35"/>
      <c r="C37" s="35"/>
      <c r="D37" s="35"/>
      <c r="E37" s="35"/>
      <c r="F37" s="35"/>
      <c r="G37" s="35"/>
      <c r="H37" s="35"/>
      <c r="I37" s="33" t="s">
        <v>181</v>
      </c>
      <c r="J37" s="33"/>
      <c r="K37" s="33"/>
      <c r="L37" s="35">
        <f>L12</f>
        <v>0</v>
      </c>
      <c r="M37" s="35" t="str">
        <f>M12</f>
        <v>$</v>
      </c>
      <c r="N37" s="59">
        <f>N12+N14+N16+N18+N20+N22+N24+N26+N28+N30</f>
        <v>0</v>
      </c>
    </row>
    <row r="38" spans="1:14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</sheetData>
  <sheetProtection/>
  <mergeCells count="39">
    <mergeCell ref="A1:N1"/>
    <mergeCell ref="I2:J2"/>
    <mergeCell ref="I3:J3"/>
    <mergeCell ref="A4:C4"/>
    <mergeCell ref="I4:M4"/>
    <mergeCell ref="A8:C8"/>
    <mergeCell ref="D8:F8"/>
    <mergeCell ref="G8:H8"/>
    <mergeCell ref="I8:J8"/>
    <mergeCell ref="A9:C9"/>
    <mergeCell ref="D9:F9"/>
    <mergeCell ref="G9:H9"/>
    <mergeCell ref="I9:J9"/>
    <mergeCell ref="I11:J11"/>
    <mergeCell ref="L11:N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4:F34"/>
    <mergeCell ref="C36:F36"/>
    <mergeCell ref="I37:K37"/>
  </mergeCells>
  <printOptions/>
  <pageMargins left="0.2986111111111111" right="0.23958333333333334" top="1" bottom="1" header="0.5" footer="0.5"/>
  <pageSetup fitToHeight="1" fitToWidth="1" horizontalDpi="300" verticalDpi="300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4"/>
  <sheetViews>
    <sheetView showZeros="0" zoomScaleSheetLayoutView="100" workbookViewId="0" topLeftCell="A1">
      <selection activeCell="G18" sqref="G18"/>
    </sheetView>
  </sheetViews>
  <sheetFormatPr defaultColWidth="9.00390625" defaultRowHeight="14.25"/>
  <cols>
    <col min="1" max="1" width="7.375" style="0" customWidth="1"/>
    <col min="2" max="2" width="7.625" style="0" customWidth="1"/>
    <col min="3" max="3" width="7.875" style="0" customWidth="1"/>
    <col min="4" max="4" width="17.50390625" style="0" customWidth="1"/>
    <col min="5" max="5" width="7.125" style="0" customWidth="1"/>
    <col min="6" max="6" width="4.50390625" style="0" customWidth="1"/>
    <col min="7" max="7" width="7.375" style="0" customWidth="1"/>
    <col min="8" max="8" width="1.37890625" style="0" customWidth="1"/>
    <col min="9" max="10" width="4.375" style="0" customWidth="1"/>
    <col min="11" max="11" width="13.875" style="0" customWidth="1"/>
  </cols>
  <sheetData>
    <row r="1" ht="37.5" customHeight="1"/>
    <row r="2" spans="1:12" ht="14.25">
      <c r="A2" s="1">
        <f>'报关资料录入'!F7</f>
        <v>0</v>
      </c>
      <c r="B2" s="1"/>
      <c r="C2" s="1"/>
      <c r="D2" s="1"/>
      <c r="E2" s="1"/>
      <c r="F2" s="3"/>
      <c r="J2" s="38">
        <f>'报关资料录入'!V18</f>
        <v>0</v>
      </c>
      <c r="K2" s="38"/>
      <c r="L2" s="3"/>
    </row>
    <row r="3" spans="10:11" ht="14.25">
      <c r="J3" s="45"/>
      <c r="K3" s="3"/>
    </row>
    <row r="4" spans="2:11" ht="14.25">
      <c r="B4" s="1">
        <f>'报关资料录入'!P7</f>
        <v>0</v>
      </c>
      <c r="C4" s="1"/>
      <c r="D4" s="1"/>
      <c r="E4" s="1"/>
      <c r="F4" s="1"/>
      <c r="G4" s="1"/>
      <c r="H4" s="1"/>
      <c r="I4" s="1"/>
      <c r="J4" s="44">
        <f>'报关资料录入'!V20</f>
        <v>0</v>
      </c>
      <c r="K4" s="44"/>
    </row>
    <row r="6" spans="3:11" ht="14.25">
      <c r="C6">
        <f>'报关资料录入'!F9</f>
        <v>0</v>
      </c>
      <c r="J6" s="3" t="s">
        <v>327</v>
      </c>
      <c r="K6" s="3"/>
    </row>
    <row r="8" spans="1:4" ht="14.25">
      <c r="A8" s="1">
        <f>'报关资料录入'!F14</f>
        <v>0</v>
      </c>
      <c r="B8" s="1"/>
      <c r="C8" s="1"/>
      <c r="D8" s="1"/>
    </row>
    <row r="9" ht="9.75" customHeight="1"/>
    <row r="10" spans="2:9" ht="14.25">
      <c r="B10" s="1">
        <f>'报关资料录入'!P14</f>
        <v>0</v>
      </c>
      <c r="C10" s="1"/>
      <c r="D10" s="1"/>
      <c r="E10" s="1"/>
      <c r="F10" s="1"/>
      <c r="G10" s="1"/>
      <c r="H10" s="1"/>
      <c r="I10" s="1"/>
    </row>
    <row r="11" ht="13.5" customHeight="1"/>
    <row r="12" ht="14.25">
      <c r="C12">
        <f>'报关资料录入'!F16</f>
        <v>0</v>
      </c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7:10" ht="14.25">
      <c r="G17" s="1">
        <f>'报关资料录入'!N30</f>
        <v>0</v>
      </c>
      <c r="H17" s="1"/>
      <c r="I17" s="3"/>
      <c r="J17" t="s">
        <v>328</v>
      </c>
    </row>
    <row r="18" spans="1:11" ht="14.25">
      <c r="A18" s="3"/>
      <c r="B18" s="3">
        <f>'合同'!A19</f>
        <v>0</v>
      </c>
      <c r="C18" s="3"/>
      <c r="D18" s="3"/>
      <c r="E18" s="29">
        <f>'合同'!C19</f>
        <v>0</v>
      </c>
      <c r="F18" s="3">
        <f>'合同'!D19</f>
        <v>0</v>
      </c>
      <c r="G18" s="41">
        <f>'合同'!E19</f>
        <v>0</v>
      </c>
      <c r="H18" s="3" t="s">
        <v>325</v>
      </c>
      <c r="I18" s="3">
        <f aca="true" t="shared" si="0" ref="I18:I27">F18</f>
        <v>0</v>
      </c>
      <c r="J18" s="46">
        <f aca="true" t="shared" si="1" ref="J18:J26">E18*G18</f>
        <v>0</v>
      </c>
      <c r="K18" s="46"/>
    </row>
    <row r="19" spans="1:11" ht="14.25">
      <c r="A19" s="3"/>
      <c r="B19" s="3">
        <f>'合同'!A20</f>
        <v>0</v>
      </c>
      <c r="C19" s="3"/>
      <c r="D19" s="3"/>
      <c r="E19" s="29">
        <f>'合同'!C20</f>
        <v>0</v>
      </c>
      <c r="F19" s="3">
        <f>'合同'!D20</f>
        <v>0</v>
      </c>
      <c r="G19" s="42">
        <f>'合同'!E20</f>
        <v>0</v>
      </c>
      <c r="H19" s="3" t="str">
        <f>IF('报关资料录入'!B49=2,"/"," ")</f>
        <v> </v>
      </c>
      <c r="I19" s="3">
        <f t="shared" si="0"/>
        <v>0</v>
      </c>
      <c r="J19" s="46">
        <f t="shared" si="1"/>
        <v>0</v>
      </c>
      <c r="K19" s="3"/>
    </row>
    <row r="20" spans="1:11" ht="14.25">
      <c r="A20" s="3"/>
      <c r="B20" s="3">
        <f>'合同'!A21</f>
        <v>0</v>
      </c>
      <c r="C20" s="3"/>
      <c r="D20" s="3"/>
      <c r="E20" s="29">
        <f>'合同'!C21</f>
        <v>0</v>
      </c>
      <c r="F20" s="3">
        <f>'合同'!D21</f>
        <v>0</v>
      </c>
      <c r="G20" s="42">
        <f>'合同'!E21</f>
        <v>0</v>
      </c>
      <c r="H20" s="3" t="str">
        <f>IF('报关资料录入'!B51=3,"/"," ")</f>
        <v> </v>
      </c>
      <c r="I20" s="3">
        <f t="shared" si="0"/>
        <v>0</v>
      </c>
      <c r="J20" s="46">
        <f t="shared" si="1"/>
        <v>0</v>
      </c>
      <c r="K20" s="3"/>
    </row>
    <row r="21" spans="2:11" ht="14.25">
      <c r="B21" s="3">
        <f>'合同'!A22</f>
        <v>0</v>
      </c>
      <c r="E21" s="29">
        <f>'合同'!C22</f>
        <v>0</v>
      </c>
      <c r="F21" s="3">
        <f>'合同'!D22</f>
        <v>0</v>
      </c>
      <c r="G21" s="42">
        <f>'合同'!E22</f>
        <v>0</v>
      </c>
      <c r="H21" s="3" t="str">
        <f>IF('报关资料录入'!B53=4,"/"," ")</f>
        <v> </v>
      </c>
      <c r="I21" s="3">
        <f t="shared" si="0"/>
        <v>0</v>
      </c>
      <c r="J21" s="46">
        <f t="shared" si="1"/>
        <v>0</v>
      </c>
      <c r="K21" s="3"/>
    </row>
    <row r="22" spans="2:11" ht="14.25">
      <c r="B22" s="3">
        <f>'合同'!A23</f>
        <v>0</v>
      </c>
      <c r="E22" s="29">
        <f>'合同'!C23</f>
        <v>0</v>
      </c>
      <c r="F22" s="3">
        <f>'合同'!D23</f>
        <v>0</v>
      </c>
      <c r="G22" s="42">
        <f>'合同'!E23</f>
        <v>0</v>
      </c>
      <c r="H22" s="3" t="str">
        <f>IF('报关资料录入'!B55=5,"/"," ")</f>
        <v> </v>
      </c>
      <c r="I22" s="3">
        <f t="shared" si="0"/>
        <v>0</v>
      </c>
      <c r="J22" s="46">
        <f t="shared" si="1"/>
        <v>0</v>
      </c>
      <c r="K22" s="3"/>
    </row>
    <row r="23" spans="2:11" ht="14.25">
      <c r="B23" s="3">
        <f>'合同'!A24</f>
        <v>0</v>
      </c>
      <c r="E23" s="29">
        <f>'合同'!C24</f>
        <v>0</v>
      </c>
      <c r="F23" s="3">
        <f>'合同'!D24</f>
        <v>0</v>
      </c>
      <c r="G23" s="42">
        <f>'合同'!E24</f>
        <v>0</v>
      </c>
      <c r="H23" s="3" t="str">
        <f>IF('报关资料录入'!B57=6,"/"," ")</f>
        <v> </v>
      </c>
      <c r="I23" s="3">
        <f t="shared" si="0"/>
        <v>0</v>
      </c>
      <c r="J23" s="46">
        <f t="shared" si="1"/>
        <v>0</v>
      </c>
      <c r="K23" s="3"/>
    </row>
    <row r="24" spans="2:11" ht="14.25">
      <c r="B24" s="3">
        <f>'合同'!A25</f>
        <v>0</v>
      </c>
      <c r="E24" s="29">
        <f>'合同'!C25</f>
        <v>0</v>
      </c>
      <c r="F24" s="3">
        <f>'合同'!D25</f>
        <v>0</v>
      </c>
      <c r="G24" s="42">
        <f>'合同'!E25</f>
        <v>0</v>
      </c>
      <c r="H24" s="3" t="str">
        <f>IF('报关资料录入'!B59=7,"/"," ")</f>
        <v> </v>
      </c>
      <c r="I24" s="3">
        <f t="shared" si="0"/>
        <v>0</v>
      </c>
      <c r="J24" s="46">
        <f t="shared" si="1"/>
        <v>0</v>
      </c>
      <c r="K24" s="3"/>
    </row>
    <row r="25" spans="2:11" ht="14.25">
      <c r="B25" s="3">
        <f>'合同'!A26</f>
        <v>0</v>
      </c>
      <c r="C25" s="3"/>
      <c r="D25" s="3"/>
      <c r="E25" s="29">
        <f>'合同'!C26</f>
        <v>0</v>
      </c>
      <c r="F25" s="3">
        <f>'合同'!D26</f>
        <v>0</v>
      </c>
      <c r="G25" s="42">
        <f>'合同'!E26</f>
        <v>0</v>
      </c>
      <c r="H25" s="3" t="str">
        <f>IF('报关资料录入'!B61=8,"/"," ")</f>
        <v> </v>
      </c>
      <c r="I25" s="3">
        <f t="shared" si="0"/>
        <v>0</v>
      </c>
      <c r="J25" s="46">
        <f t="shared" si="1"/>
        <v>0</v>
      </c>
      <c r="K25" s="3"/>
    </row>
    <row r="26" spans="2:11" ht="14.25">
      <c r="B26" s="3">
        <f>'合同'!A27</f>
        <v>0</v>
      </c>
      <c r="E26" s="29">
        <f>'合同'!C27</f>
        <v>0</v>
      </c>
      <c r="F26" s="3">
        <f>'合同'!D27</f>
        <v>0</v>
      </c>
      <c r="G26" s="42">
        <f>'合同'!E27</f>
        <v>0</v>
      </c>
      <c r="H26" s="3" t="str">
        <f>IF('报关资料录入'!B63=9,"/"," ")</f>
        <v> </v>
      </c>
      <c r="I26" s="3">
        <f t="shared" si="0"/>
        <v>0</v>
      </c>
      <c r="J26" s="46">
        <f t="shared" si="1"/>
        <v>0</v>
      </c>
      <c r="K26" s="3"/>
    </row>
    <row r="27" spans="2:11" ht="14.25">
      <c r="B27" s="3">
        <f>'合同'!A29</f>
        <v>0</v>
      </c>
      <c r="E27" s="29">
        <f>'合同'!C29</f>
        <v>0</v>
      </c>
      <c r="F27" s="3">
        <f>'合同'!D29</f>
        <v>0</v>
      </c>
      <c r="G27" s="42">
        <f>'合同'!E29</f>
        <v>0</v>
      </c>
      <c r="H27" s="3" t="str">
        <f>IF('报关资料录入'!B65=10,"/"," ")</f>
        <v> </v>
      </c>
      <c r="I27" s="3">
        <f t="shared" si="0"/>
        <v>0</v>
      </c>
      <c r="J27" s="46"/>
      <c r="K27" s="47">
        <f>E27*G27</f>
        <v>0</v>
      </c>
    </row>
    <row r="28" spans="2:11" ht="14.25">
      <c r="B28" s="3"/>
      <c r="C28" s="30">
        <v>3</v>
      </c>
      <c r="D28" s="3"/>
      <c r="E28" s="29"/>
      <c r="F28" s="3"/>
      <c r="G28" s="3"/>
      <c r="H28" s="3"/>
      <c r="I28" s="3"/>
      <c r="J28" s="1">
        <f>G17</f>
        <v>0</v>
      </c>
      <c r="K28" s="48">
        <f>J18+J19+J20+J21+J22+J23+J24+J25+J26+K27</f>
        <v>0</v>
      </c>
    </row>
    <row r="29" spans="2:11" ht="14.25">
      <c r="B29" s="3"/>
      <c r="C29" s="30"/>
      <c r="D29" s="3"/>
      <c r="E29" s="29"/>
      <c r="F29" s="3"/>
      <c r="G29" s="3"/>
      <c r="H29" s="3"/>
      <c r="I29" s="3"/>
      <c r="J29" s="1"/>
      <c r="K29" s="48"/>
    </row>
    <row r="30" spans="2:11" ht="8.25" customHeight="1">
      <c r="B30" s="3"/>
      <c r="C30" s="30"/>
      <c r="D30" s="3"/>
      <c r="E30" s="29"/>
      <c r="F30" s="3"/>
      <c r="G30" s="3"/>
      <c r="H30" s="3"/>
      <c r="I30" s="3"/>
      <c r="J30" s="1"/>
      <c r="K30" s="48"/>
    </row>
    <row r="31" spans="2:11" ht="14.25">
      <c r="B31" s="3"/>
      <c r="C31" s="30"/>
      <c r="D31" s="3"/>
      <c r="E31" s="29"/>
      <c r="F31" s="3"/>
      <c r="G31" s="3"/>
      <c r="H31" s="3"/>
      <c r="I31" s="3"/>
      <c r="J31" s="1"/>
      <c r="K31" s="48"/>
    </row>
    <row r="32" spans="2:9" ht="15" customHeight="1">
      <c r="B32" s="3"/>
      <c r="C32" s="3"/>
      <c r="D32" s="3"/>
      <c r="E32" s="3"/>
      <c r="F32" s="3"/>
      <c r="G32" s="3"/>
      <c r="H32" s="3"/>
      <c r="I32" s="3"/>
    </row>
    <row r="33" spans="2:10" ht="14.25">
      <c r="B33" s="3"/>
      <c r="C33" s="3"/>
      <c r="D33" s="3" t="str">
        <f>IF(G17="HKD","总计港币:",IF(G17="USD","总计美元: ","  "))</f>
        <v>  </v>
      </c>
      <c r="E33" s="43">
        <f>K28</f>
        <v>0</v>
      </c>
      <c r="F33" s="43"/>
      <c r="G33" s="43"/>
      <c r="H33" s="43"/>
      <c r="I33" s="43"/>
      <c r="J33" s="49" t="s">
        <v>329</v>
      </c>
    </row>
    <row r="34" ht="9.75" customHeight="1"/>
    <row r="35" spans="2:4" ht="18" customHeight="1">
      <c r="B35" s="3" t="s">
        <v>330</v>
      </c>
      <c r="C35" s="3"/>
      <c r="D35" s="3"/>
    </row>
    <row r="36" ht="13.5" customHeight="1"/>
    <row r="37" spans="2:6" ht="14.25">
      <c r="B37" s="38" t="s">
        <v>331</v>
      </c>
      <c r="C37" s="44">
        <f>'合同'!B38</f>
        <v>0</v>
      </c>
      <c r="D37" s="38"/>
      <c r="E37" s="3" t="s">
        <v>332</v>
      </c>
      <c r="F37" s="3"/>
    </row>
    <row r="38" ht="14.25" customHeight="1"/>
    <row r="39" spans="3:5" ht="14.25">
      <c r="C39" s="38" t="s">
        <v>333</v>
      </c>
      <c r="D39" s="1" t="s">
        <v>334</v>
      </c>
      <c r="E39">
        <f>'报关单'!W12</f>
        <v>0</v>
      </c>
    </row>
    <row r="43" ht="18" customHeight="1"/>
    <row r="44" spans="3:4" ht="14.25">
      <c r="C44" s="1">
        <f>'报关资料录入'!N26</f>
        <v>0</v>
      </c>
      <c r="D44" s="1"/>
    </row>
  </sheetData>
  <sheetProtection/>
  <mergeCells count="23">
    <mergeCell ref="A2:E2"/>
    <mergeCell ref="J2:K2"/>
    <mergeCell ref="J3:K3"/>
    <mergeCell ref="B4:I4"/>
    <mergeCell ref="J4:K4"/>
    <mergeCell ref="J6:K6"/>
    <mergeCell ref="A8:D8"/>
    <mergeCell ref="B10:I10"/>
    <mergeCell ref="G17:H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B32:G32"/>
    <mergeCell ref="E33:I33"/>
    <mergeCell ref="B35:D35"/>
    <mergeCell ref="C37:D37"/>
    <mergeCell ref="C44:D44"/>
  </mergeCells>
  <printOptions/>
  <pageMargins left="0.4326388888888889" right="0.3923611111111111" top="0.9840277777777777" bottom="0.19583333333333333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12:G46"/>
  <sheetViews>
    <sheetView showZeros="0" workbookViewId="0" topLeftCell="A13">
      <selection activeCell="H45" sqref="H45:I45"/>
    </sheetView>
  </sheetViews>
  <sheetFormatPr defaultColWidth="9.00390625" defaultRowHeight="14.25"/>
  <cols>
    <col min="3" max="3" width="11.625" style="0" customWidth="1"/>
    <col min="4" max="4" width="13.875" style="0" bestFit="1" customWidth="1"/>
    <col min="6" max="6" width="9.50390625" style="0" bestFit="1" customWidth="1"/>
  </cols>
  <sheetData>
    <row r="11" ht="11.25" customHeight="1"/>
    <row r="12" ht="14.25">
      <c r="D12" s="1">
        <f>'报关资料录入'!F47</f>
        <v>0</v>
      </c>
    </row>
    <row r="13" ht="17.25" customHeight="1">
      <c r="D13" s="1"/>
    </row>
    <row r="14" ht="14.25">
      <c r="D14" s="1">
        <f>'报关资料录入'!V32</f>
        <v>0</v>
      </c>
    </row>
    <row r="15" ht="16.5" customHeight="1">
      <c r="D15" s="1"/>
    </row>
    <row r="16" ht="16.5" customHeight="1">
      <c r="D16" s="1">
        <f>'报关资料录入'!N34</f>
        <v>0</v>
      </c>
    </row>
    <row r="17" ht="16.5" customHeight="1">
      <c r="D17" s="1"/>
    </row>
    <row r="18" spans="4:5" ht="14.25">
      <c r="D18" s="1">
        <f>'装箱单'!D32</f>
        <v>0</v>
      </c>
      <c r="E18" t="s">
        <v>249</v>
      </c>
    </row>
    <row r="19" ht="14.25">
      <c r="D19" s="1"/>
    </row>
    <row r="20" spans="4:5" ht="14.25">
      <c r="D20" s="1">
        <f>'装箱单'!G32</f>
        <v>0</v>
      </c>
      <c r="E20" t="s">
        <v>322</v>
      </c>
    </row>
    <row r="21" ht="18" customHeight="1">
      <c r="D21" s="1"/>
    </row>
    <row r="22" spans="3:4" ht="14.25">
      <c r="C22" s="38">
        <f>'发票'!H30</f>
        <v>0</v>
      </c>
      <c r="D22" s="39">
        <f>'发票'!I30</f>
        <v>0</v>
      </c>
    </row>
    <row r="23" ht="19.5" customHeight="1">
      <c r="D23" s="1"/>
    </row>
    <row r="24" ht="14.25">
      <c r="D24" s="1">
        <f>'报关资料录入'!N32</f>
        <v>0</v>
      </c>
    </row>
    <row r="25" ht="17.25" customHeight="1">
      <c r="D25" s="1"/>
    </row>
    <row r="26" ht="14.25" customHeight="1">
      <c r="D26" s="1">
        <f>'报关资料录入'!N18</f>
        <v>0</v>
      </c>
    </row>
    <row r="27" ht="13.5" customHeight="1">
      <c r="D27" s="1"/>
    </row>
    <row r="28" ht="14.25">
      <c r="D28" s="1" t="s">
        <v>335</v>
      </c>
    </row>
    <row r="39" ht="14.25">
      <c r="C39" s="18">
        <f>'报关资料录入'!P7</f>
        <v>0</v>
      </c>
    </row>
    <row r="40" ht="12.75" customHeight="1"/>
    <row r="41" spans="3:5" ht="14.25">
      <c r="C41" s="18">
        <f>'报关资料录入'!P9</f>
        <v>0</v>
      </c>
      <c r="E41" s="18"/>
    </row>
    <row r="42" spans="3:5" ht="14.25">
      <c r="C42" s="18"/>
      <c r="E42" s="18"/>
    </row>
    <row r="43" spans="5:7" ht="14.25">
      <c r="E43" s="40">
        <f>'代理'!H15</f>
        <v>0</v>
      </c>
      <c r="F43" s="28">
        <v>8</v>
      </c>
      <c r="G43" s="30">
        <v>31</v>
      </c>
    </row>
    <row r="44" spans="3:5" ht="14.25">
      <c r="C44" s="18"/>
      <c r="E44" s="18"/>
    </row>
    <row r="45" ht="14.25">
      <c r="C45" s="18"/>
    </row>
    <row r="46" spans="3:5" ht="14.25">
      <c r="C46" s="18"/>
      <c r="D46" s="18"/>
      <c r="E46" s="18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G25"/>
  <sheetViews>
    <sheetView showZeros="0" workbookViewId="0" topLeftCell="A1">
      <selection activeCell="Z16" sqref="Z16:AA16"/>
    </sheetView>
  </sheetViews>
  <sheetFormatPr defaultColWidth="9.00390625" defaultRowHeight="14.25"/>
  <cols>
    <col min="1" max="10" width="2.625" style="14" customWidth="1"/>
    <col min="11" max="11" width="3.625" style="14" customWidth="1"/>
    <col min="12" max="12" width="1.37890625" style="14" customWidth="1"/>
    <col min="13" max="13" width="3.625" style="14" customWidth="1"/>
    <col min="14" max="14" width="2.625" style="14" customWidth="1"/>
    <col min="15" max="15" width="2.625" style="14" hidden="1" customWidth="1"/>
    <col min="16" max="24" width="2.625" style="14" customWidth="1"/>
    <col min="25" max="25" width="2.50390625" style="14" customWidth="1"/>
    <col min="26" max="26" width="2.625" style="14" customWidth="1"/>
    <col min="27" max="27" width="2.875" style="14" customWidth="1"/>
    <col min="28" max="33" width="2.625" style="14" customWidth="1"/>
    <col min="34" max="16384" width="9.00390625" style="14" customWidth="1"/>
  </cols>
  <sheetData>
    <row r="1" ht="21" customHeight="1"/>
    <row r="2" ht="21" customHeight="1"/>
    <row r="3" spans="2:13" ht="21" customHeight="1">
      <c r="B3" s="28">
        <f>'报关资料录入'!F18</f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4" ht="21" customHeight="1">
      <c r="B4" s="28">
        <f>'报关资料录入'!F7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4:33" ht="21" customHeight="1">
      <c r="D5" s="14" t="s">
        <v>336</v>
      </c>
      <c r="S5" s="28">
        <f>'报关资料录入'!N22</f>
        <v>0</v>
      </c>
      <c r="T5" s="28"/>
      <c r="U5" s="28"/>
      <c r="V5" s="28"/>
      <c r="AF5" s="28">
        <f>'报关资料录入'!N26</f>
        <v>0</v>
      </c>
      <c r="AG5" s="28"/>
    </row>
    <row r="6" spans="22:33" ht="21" customHeight="1">
      <c r="V6" s="28">
        <f>'报关资料录入'!F30</f>
        <v>0</v>
      </c>
      <c r="W6" s="28"/>
      <c r="X6" s="28"/>
      <c r="Y6" s="28"/>
      <c r="Z6" s="28"/>
      <c r="AA6" s="28"/>
      <c r="AE6" s="28">
        <f>'报关资料录入'!V32</f>
        <v>0</v>
      </c>
      <c r="AF6" s="28"/>
      <c r="AG6" s="28"/>
    </row>
    <row r="7" spans="2:14" ht="24" customHeight="1">
      <c r="B7" s="28">
        <f>'报关资料录入'!F24</f>
        <v>0</v>
      </c>
      <c r="C7" s="28"/>
      <c r="D7" s="28"/>
      <c r="E7" s="28"/>
      <c r="F7" s="28"/>
      <c r="G7" s="28"/>
      <c r="H7" s="28"/>
      <c r="I7" s="28"/>
      <c r="J7" s="28"/>
      <c r="M7" s="28">
        <f>'报关资料录入'!N24</f>
        <v>0</v>
      </c>
      <c r="N7" s="28"/>
    </row>
    <row r="8" spans="5:33" ht="21" customHeight="1">
      <c r="E8" s="28">
        <f>'报关资料录入'!V18</f>
        <v>0</v>
      </c>
      <c r="F8" s="28"/>
      <c r="G8" s="28"/>
      <c r="H8" s="28"/>
      <c r="I8" s="28"/>
      <c r="M8" s="28">
        <f>'装箱单'!D32</f>
        <v>0</v>
      </c>
      <c r="N8" s="28"/>
      <c r="T8" s="28">
        <f>'报关资料录入'!N34</f>
        <v>0</v>
      </c>
      <c r="U8" s="28"/>
      <c r="V8" s="28"/>
      <c r="Y8" s="37">
        <f>'报关单'!AC16</f>
        <v>0</v>
      </c>
      <c r="Z8" s="37"/>
      <c r="AA8" s="37"/>
      <c r="AB8" s="37"/>
      <c r="AE8" s="37">
        <f>'报关单'!AJ16</f>
        <v>0</v>
      </c>
      <c r="AF8" s="37"/>
      <c r="AG8" s="37"/>
    </row>
    <row r="9" ht="21" customHeight="1"/>
    <row r="10" spans="6:20" ht="21" customHeight="1">
      <c r="F10" s="28">
        <f>'报关单'!A21</f>
        <v>0</v>
      </c>
      <c r="G10" s="28"/>
      <c r="H10" s="28"/>
      <c r="I10" s="28"/>
      <c r="J10" s="28"/>
      <c r="K10" s="28"/>
      <c r="L10" s="15"/>
      <c r="M10" s="28">
        <f>'报关单'!F37</f>
        <v>0</v>
      </c>
      <c r="N10" s="28"/>
      <c r="O10" s="28"/>
      <c r="P10" s="28"/>
      <c r="Q10" s="28"/>
      <c r="R10" s="15"/>
      <c r="S10" s="15"/>
      <c r="T10" s="15"/>
    </row>
    <row r="11" spans="6:20" ht="21" customHeight="1">
      <c r="F11" s="28"/>
      <c r="G11" s="28"/>
      <c r="H11" s="28"/>
      <c r="I11" s="28"/>
      <c r="J11" s="28"/>
      <c r="K11" s="28"/>
      <c r="L11" s="15"/>
      <c r="M11" s="28"/>
      <c r="N11" s="28"/>
      <c r="O11" s="28"/>
      <c r="P11" s="28"/>
      <c r="Q11" s="28"/>
      <c r="R11" s="15"/>
      <c r="S11" s="15"/>
      <c r="T11" s="15"/>
    </row>
    <row r="12" ht="21" customHeight="1"/>
    <row r="13" spans="2:33" ht="21" customHeight="1">
      <c r="B13" s="28">
        <f>'报关单'!B25</f>
        <v>0</v>
      </c>
      <c r="C13" s="28"/>
      <c r="D13" s="28"/>
      <c r="E13" s="28"/>
      <c r="F13" s="28"/>
      <c r="G13" s="28">
        <f>'报关单'!I25</f>
        <v>0</v>
      </c>
      <c r="H13" s="28"/>
      <c r="I13" s="28"/>
      <c r="J13" s="28"/>
      <c r="K13" s="28"/>
      <c r="L13" s="28"/>
      <c r="M13" s="28"/>
      <c r="N13" s="28">
        <f>'报关单'!P25</f>
        <v>0</v>
      </c>
      <c r="O13" s="28"/>
      <c r="P13" s="28"/>
      <c r="Q13" s="28"/>
      <c r="R13" s="28">
        <f>'报关单'!S25</f>
        <v>0</v>
      </c>
      <c r="S13" s="28"/>
      <c r="U13" s="36">
        <f>'报关单'!V25</f>
        <v>0</v>
      </c>
      <c r="V13" s="36"/>
      <c r="W13" s="36"/>
      <c r="X13" s="36"/>
      <c r="Y13" s="31">
        <f>'报关单'!AA25</f>
        <v>0</v>
      </c>
      <c r="Z13" s="31"/>
      <c r="AA13" s="31"/>
      <c r="AB13" s="28">
        <f>N13*Y13</f>
        <v>0</v>
      </c>
      <c r="AC13" s="28"/>
      <c r="AD13" s="28"/>
      <c r="AE13" s="28"/>
      <c r="AF13" s="37">
        <f>'报关单'!AI25</f>
        <v>0</v>
      </c>
      <c r="AG13" s="37"/>
    </row>
    <row r="14" spans="2:33" ht="15.75" customHeight="1">
      <c r="B14" s="28"/>
      <c r="C14" s="28"/>
      <c r="D14" s="28"/>
      <c r="E14" s="28"/>
      <c r="F14" s="28"/>
      <c r="G14" s="28">
        <f>'报关单'!B26</f>
        <v>0</v>
      </c>
      <c r="H14" s="28"/>
      <c r="I14" s="28"/>
      <c r="J14" s="28"/>
      <c r="K14" s="28"/>
      <c r="L14" s="28"/>
      <c r="M14" s="28"/>
      <c r="N14" s="28">
        <f>'报关单'!P26</f>
        <v>0</v>
      </c>
      <c r="O14" s="28"/>
      <c r="P14" s="28"/>
      <c r="Q14" s="28"/>
      <c r="R14" s="28">
        <f>'报关单'!S26</f>
        <v>0</v>
      </c>
      <c r="S14" s="28"/>
      <c r="U14" s="36">
        <f>'报关单'!V26</f>
        <v>0</v>
      </c>
      <c r="V14" s="36"/>
      <c r="W14" s="36"/>
      <c r="X14" s="36"/>
      <c r="Y14" s="36"/>
      <c r="Z14" s="31">
        <f>'报关单'!AA26</f>
        <v>0</v>
      </c>
      <c r="AA14" s="31"/>
      <c r="AB14" s="28">
        <f>N14*Z14</f>
        <v>0</v>
      </c>
      <c r="AC14" s="28"/>
      <c r="AD14" s="28"/>
      <c r="AE14" s="28"/>
      <c r="AF14" s="37">
        <f>'报关单'!AI26</f>
        <v>0</v>
      </c>
      <c r="AG14" s="37"/>
    </row>
    <row r="15" spans="2:33" ht="21" customHeight="1">
      <c r="B15" s="28">
        <f>'报关单'!B27</f>
      </c>
      <c r="C15" s="28"/>
      <c r="D15" s="28"/>
      <c r="E15" s="28"/>
      <c r="F15" s="28"/>
      <c r="G15" s="28">
        <f>'报关单'!I27</f>
        <v>0</v>
      </c>
      <c r="H15" s="28"/>
      <c r="I15" s="28"/>
      <c r="J15" s="28"/>
      <c r="K15" s="28"/>
      <c r="L15" s="28"/>
      <c r="M15" s="28"/>
      <c r="N15" s="28">
        <f>'报关单'!P27</f>
        <v>0</v>
      </c>
      <c r="O15" s="28"/>
      <c r="P15" s="28"/>
      <c r="Q15" s="28"/>
      <c r="R15" s="28">
        <f>'报关单'!S27</f>
        <v>0</v>
      </c>
      <c r="S15" s="28"/>
      <c r="U15" s="36">
        <f>'报关单'!V27</f>
        <v>0</v>
      </c>
      <c r="V15" s="36"/>
      <c r="W15" s="36"/>
      <c r="X15" s="36"/>
      <c r="Y15" s="36"/>
      <c r="Z15" s="31">
        <f>'报关单'!AA27</f>
        <v>0</v>
      </c>
      <c r="AA15" s="31"/>
      <c r="AB15" s="28">
        <f>N15*Z15</f>
        <v>0</v>
      </c>
      <c r="AC15" s="28"/>
      <c r="AD15" s="28"/>
      <c r="AE15" s="28"/>
      <c r="AF15" s="37" t="str">
        <f>'报关单'!AI27</f>
        <v>美元</v>
      </c>
      <c r="AG15" s="37"/>
    </row>
    <row r="16" spans="2:33" ht="15.75" customHeight="1">
      <c r="B16" s="28" t="e">
        <f>报关单!#REF!</f>
        <v>#REF!</v>
      </c>
      <c r="C16" s="28"/>
      <c r="D16" s="28"/>
      <c r="E16" s="28"/>
      <c r="F16" s="28"/>
      <c r="G16" s="28">
        <f>'报关单'!B28</f>
      </c>
      <c r="H16" s="28"/>
      <c r="I16" s="28"/>
      <c r="J16" s="28"/>
      <c r="K16" s="28"/>
      <c r="L16" s="28"/>
      <c r="M16" s="28"/>
      <c r="N16" s="28">
        <f>'报关单'!P28</f>
        <v>0</v>
      </c>
      <c r="O16" s="28"/>
      <c r="P16" s="28"/>
      <c r="Q16" s="28"/>
      <c r="R16" s="28">
        <f>'报关单'!S28</f>
      </c>
      <c r="S16" s="28"/>
      <c r="U16" s="36">
        <f>'报关单'!V28</f>
        <v>0</v>
      </c>
      <c r="V16" s="36"/>
      <c r="W16" s="36"/>
      <c r="X16" s="36"/>
      <c r="Y16" s="36"/>
      <c r="Z16" s="31">
        <f>'报关单'!AA28</f>
        <v>0</v>
      </c>
      <c r="AA16" s="31"/>
      <c r="AB16" s="28"/>
      <c r="AC16" s="28"/>
      <c r="AD16" s="28"/>
      <c r="AE16" s="28"/>
      <c r="AF16" s="37">
        <f>'报关单'!AI28</f>
        <v>0</v>
      </c>
      <c r="AG16" s="37"/>
    </row>
    <row r="17" spans="2:33" ht="21" customHeight="1">
      <c r="B17" s="28">
        <f>'报关单'!B29</f>
        <v>0</v>
      </c>
      <c r="C17" s="28"/>
      <c r="D17" s="28"/>
      <c r="E17" s="28"/>
      <c r="F17" s="28"/>
      <c r="G17" s="28">
        <f>'报关单'!I29</f>
        <v>0</v>
      </c>
      <c r="H17" s="28"/>
      <c r="I17" s="28"/>
      <c r="J17" s="28"/>
      <c r="K17" s="28"/>
      <c r="L17" s="28"/>
      <c r="M17" s="28"/>
      <c r="N17" s="28">
        <f>'报关单'!P29</f>
        <v>0</v>
      </c>
      <c r="O17" s="28"/>
      <c r="P17" s="28"/>
      <c r="Q17" s="28"/>
      <c r="R17" s="28">
        <f>'报关单'!S29</f>
        <v>0</v>
      </c>
      <c r="S17" s="28"/>
      <c r="U17" s="36">
        <f>'报关单'!V29</f>
        <v>0</v>
      </c>
      <c r="V17" s="36"/>
      <c r="W17" s="36"/>
      <c r="X17" s="36"/>
      <c r="Y17" s="36"/>
      <c r="Z17" s="31">
        <f>'报关单'!AA29</f>
        <v>0</v>
      </c>
      <c r="AA17" s="31"/>
      <c r="AB17" s="28">
        <f>N17*Z17</f>
        <v>0</v>
      </c>
      <c r="AC17" s="28"/>
      <c r="AD17" s="28"/>
      <c r="AE17" s="28"/>
      <c r="AF17" s="37" t="str">
        <f>'报关单'!AI29</f>
        <v>USD</v>
      </c>
      <c r="AG17" s="37"/>
    </row>
    <row r="18" spans="2:33" ht="15.75" customHeight="1">
      <c r="B18" s="28" t="e">
        <f>报关单!#REF!</f>
        <v>#REF!</v>
      </c>
      <c r="C18" s="28"/>
      <c r="D18" s="28"/>
      <c r="E18" s="28"/>
      <c r="F18" s="28"/>
      <c r="G18" s="28">
        <f>'报关单'!B30</f>
      </c>
      <c r="H18" s="28"/>
      <c r="I18" s="28"/>
      <c r="J18" s="28"/>
      <c r="K18" s="28"/>
      <c r="L18" s="28"/>
      <c r="M18" s="28"/>
      <c r="N18" s="28">
        <f>'报关单'!P30</f>
        <v>0</v>
      </c>
      <c r="O18" s="28"/>
      <c r="P18" s="28"/>
      <c r="Q18" s="28"/>
      <c r="R18" s="28">
        <f>'报关单'!S30</f>
        <v>0</v>
      </c>
      <c r="S18" s="28"/>
      <c r="U18" s="36">
        <f>'报关单'!V30</f>
        <v>0</v>
      </c>
      <c r="V18" s="36"/>
      <c r="W18" s="36"/>
      <c r="X18" s="36"/>
      <c r="Y18" s="36"/>
      <c r="Z18" s="31" t="str">
        <f>'报关单'!AA30</f>
        <v> </v>
      </c>
      <c r="AA18" s="31"/>
      <c r="AB18" s="28"/>
      <c r="AC18" s="28"/>
      <c r="AD18" s="28"/>
      <c r="AE18" s="28"/>
      <c r="AF18" s="37" t="str">
        <f>'报关单'!AI30</f>
        <v>美元</v>
      </c>
      <c r="AG18" s="37"/>
    </row>
    <row r="19" spans="2:33" ht="21" customHeight="1">
      <c r="B19" s="28">
        <f>'报关单'!B31</f>
      </c>
      <c r="C19" s="28"/>
      <c r="D19" s="28"/>
      <c r="E19" s="28"/>
      <c r="F19" s="28"/>
      <c r="G19" s="28">
        <f>'报关单'!I31</f>
        <v>0</v>
      </c>
      <c r="H19" s="28"/>
      <c r="I19" s="28"/>
      <c r="J19" s="28"/>
      <c r="K19" s="28"/>
      <c r="L19" s="28"/>
      <c r="M19" s="28"/>
      <c r="N19" s="28">
        <f>'报关单'!P31</f>
        <v>0</v>
      </c>
      <c r="O19" s="28"/>
      <c r="P19" s="28"/>
      <c r="Q19" s="28"/>
      <c r="R19" s="28">
        <f>'报关单'!S31</f>
      </c>
      <c r="S19" s="28"/>
      <c r="U19" s="36">
        <f>'报关单'!V31</f>
        <v>0</v>
      </c>
      <c r="V19" s="36"/>
      <c r="W19" s="36"/>
      <c r="X19" s="36"/>
      <c r="Y19" s="36"/>
      <c r="Z19" s="31" t="str">
        <f>'报关单'!AA31</f>
        <v> </v>
      </c>
      <c r="AA19" s="31"/>
      <c r="AB19" s="28" t="e">
        <f>N19*Z19</f>
        <v>#VALUE!</v>
      </c>
      <c r="AC19" s="28"/>
      <c r="AD19" s="28"/>
      <c r="AE19" s="28"/>
      <c r="AF19" s="37">
        <f>'报关单'!AI31</f>
        <v>0</v>
      </c>
      <c r="AG19" s="37"/>
    </row>
    <row r="20" spans="2:33" ht="15.75" customHeight="1">
      <c r="B20" s="28" t="e">
        <f>报关单!#REF!</f>
        <v>#REF!</v>
      </c>
      <c r="C20" s="28"/>
      <c r="D20" s="28"/>
      <c r="E20" s="28"/>
      <c r="F20" s="28"/>
      <c r="G20" s="28">
        <f>'报关单'!B32</f>
        <v>0</v>
      </c>
      <c r="H20" s="28"/>
      <c r="I20" s="28"/>
      <c r="J20" s="28"/>
      <c r="K20" s="28"/>
      <c r="L20" s="28"/>
      <c r="M20" s="28"/>
      <c r="N20" s="28">
        <f>'报关单'!P32</f>
        <v>0</v>
      </c>
      <c r="O20" s="28"/>
      <c r="P20" s="28"/>
      <c r="Q20" s="28"/>
      <c r="R20" s="28">
        <f>'报关单'!S32</f>
        <v>0</v>
      </c>
      <c r="S20" s="28"/>
      <c r="U20" s="36">
        <f>'报关单'!V32</f>
        <v>0</v>
      </c>
      <c r="V20" s="36"/>
      <c r="W20" s="36"/>
      <c r="X20" s="36"/>
      <c r="Y20" s="36"/>
      <c r="Z20" s="31">
        <f>'报关单'!AA32</f>
        <v>0</v>
      </c>
      <c r="AA20" s="31"/>
      <c r="AB20" s="28"/>
      <c r="AC20" s="28"/>
      <c r="AD20" s="28"/>
      <c r="AE20" s="28"/>
      <c r="AF20" s="37" t="str">
        <f>'报关单'!AI32</f>
        <v>USD</v>
      </c>
      <c r="AG20" s="37"/>
    </row>
    <row r="21" spans="2:33" ht="21" customHeight="1">
      <c r="B21" s="28">
        <f>'报关单'!B33</f>
      </c>
      <c r="C21" s="28"/>
      <c r="D21" s="28"/>
      <c r="E21" s="28"/>
      <c r="F21" s="28"/>
      <c r="G21" s="28">
        <f>'报关单'!I33</f>
        <v>0</v>
      </c>
      <c r="H21" s="28"/>
      <c r="I21" s="28"/>
      <c r="J21" s="28"/>
      <c r="K21" s="28"/>
      <c r="L21" s="28"/>
      <c r="M21" s="28"/>
      <c r="N21" s="28">
        <f>'报关单'!P33</f>
        <v>0</v>
      </c>
      <c r="O21" s="28"/>
      <c r="P21" s="28"/>
      <c r="Q21" s="28"/>
      <c r="R21" s="28">
        <f>'报关单'!S33</f>
        <v>0</v>
      </c>
      <c r="S21" s="28"/>
      <c r="U21" s="36">
        <f>'报关单'!V33</f>
        <v>0</v>
      </c>
      <c r="V21" s="36"/>
      <c r="W21" s="36"/>
      <c r="X21" s="36"/>
      <c r="Y21" s="36"/>
      <c r="Z21" s="31" t="str">
        <f>'报关单'!AA33</f>
        <v> </v>
      </c>
      <c r="AA21" s="31"/>
      <c r="AB21" s="28" t="e">
        <f>N21*Z21</f>
        <v>#VALUE!</v>
      </c>
      <c r="AC21" s="28"/>
      <c r="AD21" s="28"/>
      <c r="AE21" s="28"/>
      <c r="AF21" s="37" t="str">
        <f>'报关单'!AI33</f>
        <v>美元</v>
      </c>
      <c r="AG21" s="37"/>
    </row>
    <row r="22" spans="2:33" ht="15.75" customHeight="1">
      <c r="B22" s="28">
        <f>'报关单'!B34</f>
      </c>
      <c r="C22" s="28"/>
      <c r="D22" s="28"/>
      <c r="E22" s="28"/>
      <c r="F22" s="28"/>
      <c r="G22" s="28">
        <f>'报关单'!I34</f>
        <v>0</v>
      </c>
      <c r="H22" s="28"/>
      <c r="I22" s="28"/>
      <c r="J22" s="28"/>
      <c r="K22" s="28"/>
      <c r="L22" s="28"/>
      <c r="M22" s="28"/>
      <c r="N22" s="28">
        <f>'报关单'!P34</f>
        <v>0</v>
      </c>
      <c r="O22" s="28"/>
      <c r="P22" s="28"/>
      <c r="Q22" s="28"/>
      <c r="R22" s="28">
        <f>'报关单'!S34</f>
      </c>
      <c r="S22" s="28"/>
      <c r="U22" s="36">
        <f>'报关单'!V34</f>
        <v>0</v>
      </c>
      <c r="V22" s="36"/>
      <c r="W22" s="36"/>
      <c r="X22" s="36"/>
      <c r="Y22" s="36"/>
      <c r="Z22" s="31" t="str">
        <f>'报关单'!AA34</f>
        <v> </v>
      </c>
      <c r="AA22" s="31"/>
      <c r="AB22" s="28"/>
      <c r="AC22" s="28"/>
      <c r="AD22" s="28"/>
      <c r="AE22" s="28"/>
      <c r="AF22" s="37">
        <f>'报关单'!AI34</f>
        <v>0</v>
      </c>
      <c r="AG22" s="37"/>
    </row>
    <row r="23" spans="2:33" ht="21" customHeight="1">
      <c r="B23" s="28">
        <f>'报关单'!B35</f>
        <v>0</v>
      </c>
      <c r="C23" s="28"/>
      <c r="D23" s="28"/>
      <c r="E23" s="28"/>
      <c r="F23" s="28"/>
      <c r="G23" s="28">
        <f>'报关单'!I35</f>
        <v>0</v>
      </c>
      <c r="H23" s="28"/>
      <c r="I23" s="28"/>
      <c r="J23" s="28"/>
      <c r="K23" s="28"/>
      <c r="L23" s="28"/>
      <c r="M23" s="28"/>
      <c r="N23" s="28">
        <f>'报关单'!P35</f>
        <v>0</v>
      </c>
      <c r="O23" s="28"/>
      <c r="P23" s="28"/>
      <c r="Q23" s="28"/>
      <c r="R23" s="28">
        <f>'报关单'!S35</f>
        <v>0</v>
      </c>
      <c r="S23" s="28"/>
      <c r="U23" s="36">
        <f>'报关单'!V35</f>
        <v>0</v>
      </c>
      <c r="V23" s="36"/>
      <c r="W23" s="36"/>
      <c r="X23" s="36"/>
      <c r="Y23" s="36"/>
      <c r="Z23" s="31">
        <f>'报关单'!AA35</f>
        <v>0</v>
      </c>
      <c r="AA23" s="31"/>
      <c r="AB23" s="28">
        <f>N23*Z23</f>
        <v>0</v>
      </c>
      <c r="AC23" s="28"/>
      <c r="AD23" s="28"/>
      <c r="AE23" s="28"/>
      <c r="AF23" s="37"/>
      <c r="AG23" s="37"/>
    </row>
    <row r="24" spans="2:33" ht="15.75" customHeight="1">
      <c r="B24" s="28">
        <f>'报关单'!B36</f>
      </c>
      <c r="C24" s="28"/>
      <c r="D24" s="28"/>
      <c r="E24" s="28"/>
      <c r="F24" s="28"/>
      <c r="G24" s="28">
        <f>'报关单'!I36</f>
        <v>0</v>
      </c>
      <c r="H24" s="28"/>
      <c r="I24" s="28"/>
      <c r="J24" s="28"/>
      <c r="K24" s="28"/>
      <c r="L24" s="28"/>
      <c r="M24" s="28"/>
      <c r="N24" s="28">
        <f>'报关单'!P36</f>
        <v>0</v>
      </c>
      <c r="O24" s="28"/>
      <c r="P24" s="28"/>
      <c r="Q24" s="28"/>
      <c r="R24" s="28">
        <f>'报关单'!S36</f>
        <v>0</v>
      </c>
      <c r="S24" s="28"/>
      <c r="U24" s="36">
        <f>'报关单'!V36</f>
        <v>0</v>
      </c>
      <c r="V24" s="36"/>
      <c r="W24" s="36"/>
      <c r="X24" s="36"/>
      <c r="Y24" s="36"/>
      <c r="Z24" s="31" t="str">
        <f>'报关单'!AA36</f>
        <v> </v>
      </c>
      <c r="AA24" s="31"/>
      <c r="AB24" s="28" t="e">
        <f>N24*Z24</f>
        <v>#VALUE!</v>
      </c>
      <c r="AC24" s="28"/>
      <c r="AD24" s="28"/>
      <c r="AE24" s="28"/>
      <c r="AF24" s="37"/>
      <c r="AG24" s="37"/>
    </row>
    <row r="25" spans="2:33" ht="21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36"/>
      <c r="V25" s="36"/>
      <c r="W25" s="36"/>
      <c r="X25" s="36"/>
      <c r="Y25" s="36"/>
      <c r="Z25" s="31"/>
      <c r="AA25" s="31"/>
      <c r="AB25" s="28"/>
      <c r="AC25" s="28"/>
      <c r="AD25" s="28"/>
      <c r="AE25" s="28"/>
      <c r="AF25" s="37"/>
      <c r="AG25" s="37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119">
    <mergeCell ref="B3:M3"/>
    <mergeCell ref="B4:N4"/>
    <mergeCell ref="S5:V5"/>
    <mergeCell ref="AF5:AG5"/>
    <mergeCell ref="V6:AA6"/>
    <mergeCell ref="AE6:AG6"/>
    <mergeCell ref="B7:J7"/>
    <mergeCell ref="M7:N7"/>
    <mergeCell ref="E8:I8"/>
    <mergeCell ref="M8:N8"/>
    <mergeCell ref="T8:V8"/>
    <mergeCell ref="Y8:AB8"/>
    <mergeCell ref="AE8:AG8"/>
    <mergeCell ref="B13:F13"/>
    <mergeCell ref="G13:M13"/>
    <mergeCell ref="N13:Q13"/>
    <mergeCell ref="R13:S13"/>
    <mergeCell ref="U13:X13"/>
    <mergeCell ref="Y13:AA13"/>
    <mergeCell ref="AB13:AE13"/>
    <mergeCell ref="AF13:AG13"/>
    <mergeCell ref="B14:F14"/>
    <mergeCell ref="G14:M14"/>
    <mergeCell ref="N14:Q14"/>
    <mergeCell ref="R14:S14"/>
    <mergeCell ref="U14:Y14"/>
    <mergeCell ref="Z14:AA14"/>
    <mergeCell ref="AB14:AE14"/>
    <mergeCell ref="AF14:AG14"/>
    <mergeCell ref="B15:F15"/>
    <mergeCell ref="G15:M15"/>
    <mergeCell ref="N15:Q15"/>
    <mergeCell ref="R15:S15"/>
    <mergeCell ref="U15:Y15"/>
    <mergeCell ref="Z15:AA15"/>
    <mergeCell ref="AB15:AE15"/>
    <mergeCell ref="AF15:AG15"/>
    <mergeCell ref="B16:F16"/>
    <mergeCell ref="G16:M16"/>
    <mergeCell ref="N16:Q16"/>
    <mergeCell ref="R16:S16"/>
    <mergeCell ref="U16:Y16"/>
    <mergeCell ref="Z16:AA16"/>
    <mergeCell ref="AB16:AE16"/>
    <mergeCell ref="AF16:AG16"/>
    <mergeCell ref="B17:F17"/>
    <mergeCell ref="G17:M17"/>
    <mergeCell ref="N17:Q17"/>
    <mergeCell ref="R17:S17"/>
    <mergeCell ref="U17:Y17"/>
    <mergeCell ref="Z17:AA17"/>
    <mergeCell ref="AB17:AE17"/>
    <mergeCell ref="AF17:AG17"/>
    <mergeCell ref="B18:F18"/>
    <mergeCell ref="G18:M18"/>
    <mergeCell ref="N18:Q18"/>
    <mergeCell ref="R18:S18"/>
    <mergeCell ref="U18:Y18"/>
    <mergeCell ref="Z18:AA18"/>
    <mergeCell ref="AB18:AE18"/>
    <mergeCell ref="AF18:AG18"/>
    <mergeCell ref="B19:F19"/>
    <mergeCell ref="G19:M19"/>
    <mergeCell ref="N19:Q19"/>
    <mergeCell ref="R19:S19"/>
    <mergeCell ref="U19:Y19"/>
    <mergeCell ref="Z19:AA19"/>
    <mergeCell ref="AB19:AE19"/>
    <mergeCell ref="AF19:AG19"/>
    <mergeCell ref="B20:F20"/>
    <mergeCell ref="G20:M20"/>
    <mergeCell ref="N20:Q20"/>
    <mergeCell ref="R20:S20"/>
    <mergeCell ref="U20:Y20"/>
    <mergeCell ref="Z20:AA20"/>
    <mergeCell ref="AB20:AE20"/>
    <mergeCell ref="AF20:AG20"/>
    <mergeCell ref="B21:F21"/>
    <mergeCell ref="G21:M21"/>
    <mergeCell ref="N21:Q21"/>
    <mergeCell ref="R21:S21"/>
    <mergeCell ref="U21:Y21"/>
    <mergeCell ref="Z21:AA21"/>
    <mergeCell ref="AB21:AE21"/>
    <mergeCell ref="AF21:AG21"/>
    <mergeCell ref="B22:F22"/>
    <mergeCell ref="G22:M22"/>
    <mergeCell ref="N22:Q22"/>
    <mergeCell ref="R22:S22"/>
    <mergeCell ref="U22:Y22"/>
    <mergeCell ref="Z22:AA22"/>
    <mergeCell ref="AB22:AE22"/>
    <mergeCell ref="AF22:AG22"/>
    <mergeCell ref="B23:F23"/>
    <mergeCell ref="G23:M23"/>
    <mergeCell ref="N23:Q23"/>
    <mergeCell ref="R23:S23"/>
    <mergeCell ref="U23:Y23"/>
    <mergeCell ref="Z23:AA23"/>
    <mergeCell ref="AB23:AE23"/>
    <mergeCell ref="AF23:AG23"/>
    <mergeCell ref="B24:F24"/>
    <mergeCell ref="G24:M24"/>
    <mergeCell ref="N24:Q24"/>
    <mergeCell ref="R24:S24"/>
    <mergeCell ref="U24:Y24"/>
    <mergeCell ref="Z24:AA24"/>
    <mergeCell ref="AB24:AE24"/>
    <mergeCell ref="AF24:AG24"/>
    <mergeCell ref="B25:F25"/>
    <mergeCell ref="G25:M25"/>
    <mergeCell ref="N25:Q25"/>
    <mergeCell ref="R25:S25"/>
    <mergeCell ref="U25:Y25"/>
    <mergeCell ref="Z25:AA25"/>
    <mergeCell ref="AB25:AE25"/>
    <mergeCell ref="AF25:AG25"/>
    <mergeCell ref="F10:K11"/>
    <mergeCell ref="M10:Q11"/>
  </mergeCells>
  <printOptions/>
  <pageMargins left="0.2298611111111111" right="0.23958333333333334" top="1.4597222222222221" bottom="0.6194444444444445" header="0.8" footer="0.4194444444444444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3:P45"/>
  <sheetViews>
    <sheetView showGridLines="0" showZeros="0" workbookViewId="0" topLeftCell="A1">
      <selection activeCell="F46" sqref="F46"/>
    </sheetView>
  </sheetViews>
  <sheetFormatPr defaultColWidth="9.00390625" defaultRowHeight="14.25"/>
  <cols>
    <col min="1" max="3" width="2.625" style="0" customWidth="1"/>
    <col min="4" max="4" width="15.00390625" style="0" customWidth="1"/>
    <col min="5" max="5" width="13.75390625" style="0" customWidth="1"/>
    <col min="6" max="6" width="7.50390625" style="0" customWidth="1"/>
    <col min="7" max="7" width="3.25390625" style="0" customWidth="1"/>
    <col min="8" max="8" width="2.125" style="0" customWidth="1"/>
    <col min="9" max="9" width="7.625" style="0" customWidth="1"/>
    <col min="10" max="10" width="4.25390625" style="0" customWidth="1"/>
    <col min="11" max="11" width="1.875" style="0" customWidth="1"/>
    <col min="12" max="12" width="7.375" style="0" customWidth="1"/>
    <col min="13" max="13" width="4.125" style="0" customWidth="1"/>
    <col min="14" max="14" width="1.75390625" style="0" customWidth="1"/>
    <col min="15" max="15" width="8.25390625" style="0" customWidth="1"/>
    <col min="16" max="16" width="3.875" style="0" customWidth="1"/>
    <col min="17" max="39" width="2.625" style="0" customWidth="1"/>
  </cols>
  <sheetData>
    <row r="3" spans="15:16" ht="14.25">
      <c r="O3" s="1">
        <f>'装箱单'!H5</f>
        <v>0</v>
      </c>
      <c r="P3" s="1"/>
    </row>
    <row r="4" spans="13:15" ht="14.25">
      <c r="M4" s="28">
        <f>'装箱单'!H6</f>
        <v>0</v>
      </c>
      <c r="N4" s="28"/>
      <c r="O4" s="28"/>
    </row>
    <row r="5" spans="13:15" ht="14.25">
      <c r="M5" s="17">
        <f>'装箱单'!H3</f>
        <v>0</v>
      </c>
      <c r="N5" s="28"/>
      <c r="O5" s="28"/>
    </row>
    <row r="7" ht="11.25" customHeight="1"/>
    <row r="8" spans="1:16" ht="19.5" customHeight="1">
      <c r="A8" s="32" t="s">
        <v>337</v>
      </c>
      <c r="B8" s="32"/>
      <c r="C8" s="32"/>
      <c r="D8" s="32"/>
      <c r="E8" s="32"/>
      <c r="F8" s="32" t="s">
        <v>338</v>
      </c>
      <c r="G8" s="32"/>
      <c r="H8" s="32"/>
      <c r="I8" s="32" t="s">
        <v>63</v>
      </c>
      <c r="J8" s="32"/>
      <c r="K8" s="32"/>
      <c r="L8" s="32" t="s">
        <v>339</v>
      </c>
      <c r="M8" s="32"/>
      <c r="N8" s="32"/>
      <c r="O8" s="32" t="s">
        <v>340</v>
      </c>
      <c r="P8" s="32"/>
    </row>
    <row r="9" spans="1:16" ht="14.25">
      <c r="A9" s="33" t="s">
        <v>341</v>
      </c>
      <c r="B9" s="33"/>
      <c r="C9" s="33"/>
      <c r="D9" s="33"/>
      <c r="E9" s="33"/>
      <c r="F9" s="33" t="s">
        <v>342</v>
      </c>
      <c r="G9" s="33"/>
      <c r="H9" s="33"/>
      <c r="I9" s="33" t="s">
        <v>343</v>
      </c>
      <c r="J9" s="33"/>
      <c r="K9" s="33"/>
      <c r="L9" s="33" t="s">
        <v>344</v>
      </c>
      <c r="M9" s="33"/>
      <c r="N9" s="33"/>
      <c r="O9" s="33" t="s">
        <v>345</v>
      </c>
      <c r="P9" s="33"/>
    </row>
    <row r="10" spans="3:16" ht="14.25"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4.25">
      <c r="A11" s="33">
        <f>'装箱单'!C10</f>
        <v>0</v>
      </c>
      <c r="B11" s="33"/>
      <c r="C11" s="33"/>
      <c r="D11" s="33"/>
      <c r="E11" s="33"/>
      <c r="F11" s="33">
        <f>'装箱单'!D10</f>
        <v>0</v>
      </c>
      <c r="G11" s="33" t="s">
        <v>249</v>
      </c>
      <c r="H11" s="33"/>
      <c r="I11" s="33">
        <f>'装箱单'!E10</f>
        <v>0</v>
      </c>
      <c r="J11" s="33" t="s">
        <v>346</v>
      </c>
      <c r="K11" s="33"/>
      <c r="L11" s="33">
        <f>'装箱单'!G10</f>
        <v>0</v>
      </c>
      <c r="M11" s="33" t="str">
        <f>'装箱1'!J12</f>
        <v>KGS</v>
      </c>
      <c r="N11" s="33"/>
      <c r="O11" s="33">
        <f>'装箱单'!H10</f>
        <v>0</v>
      </c>
      <c r="P11" s="33" t="str">
        <f>'装箱1'!L12</f>
        <v>KGS</v>
      </c>
    </row>
    <row r="12" spans="3:16" ht="14.25">
      <c r="C12" s="33"/>
      <c r="D12" s="33"/>
      <c r="E12" s="33"/>
      <c r="F12" s="33"/>
      <c r="G12" s="33"/>
      <c r="H12" s="33"/>
      <c r="I12" s="33"/>
      <c r="J12" s="33"/>
      <c r="K12" s="33"/>
      <c r="L12" s="33">
        <f>'装箱单'!G11</f>
        <v>0</v>
      </c>
      <c r="M12" s="33" t="str">
        <f>'装箱1'!J13</f>
        <v> </v>
      </c>
      <c r="N12" s="33"/>
      <c r="O12" s="33">
        <f>'装箱单'!H11</f>
        <v>0</v>
      </c>
      <c r="P12" s="33" t="str">
        <f>'装箱1'!L13</f>
        <v> </v>
      </c>
    </row>
    <row r="13" spans="1:16" ht="14.25">
      <c r="A13" s="33">
        <f>'装箱单'!C12</f>
        <v>0</v>
      </c>
      <c r="B13" s="33"/>
      <c r="C13" s="33"/>
      <c r="D13" s="33"/>
      <c r="E13" s="33"/>
      <c r="F13" s="33">
        <f>'装箱单'!D12</f>
        <v>0</v>
      </c>
      <c r="G13" s="33" t="str">
        <f>IF('报关资料录入'!B49=2,"箱"," ")</f>
        <v> </v>
      </c>
      <c r="H13" s="33"/>
      <c r="I13" s="33">
        <f>'装箱单'!E12</f>
        <v>0</v>
      </c>
      <c r="J13" s="33" t="str">
        <f>IF('报关资料录入'!B49=2,"PCS"," ")</f>
        <v> </v>
      </c>
      <c r="K13" s="33"/>
      <c r="L13" s="33">
        <f>'装箱单'!G12</f>
        <v>0</v>
      </c>
      <c r="M13" s="33" t="str">
        <f>'装箱1'!J14</f>
        <v> </v>
      </c>
      <c r="N13" s="33"/>
      <c r="O13" s="33">
        <f>'装箱单'!H12</f>
        <v>0</v>
      </c>
      <c r="P13" s="33" t="str">
        <f>'装箱1'!L14</f>
        <v> </v>
      </c>
    </row>
    <row r="14" spans="3:16" ht="14.25">
      <c r="C14" s="33"/>
      <c r="D14" s="33"/>
      <c r="E14" s="33"/>
      <c r="F14" s="33"/>
      <c r="G14" s="33"/>
      <c r="H14" s="33"/>
      <c r="I14" s="33"/>
      <c r="J14" s="33"/>
      <c r="K14" s="33"/>
      <c r="L14" s="33">
        <f>'装箱单'!G13</f>
        <v>0</v>
      </c>
      <c r="M14" s="33">
        <f>'装箱1'!J15</f>
        <v>0</v>
      </c>
      <c r="N14" s="33"/>
      <c r="O14" s="33">
        <f>'装箱单'!H13</f>
        <v>0</v>
      </c>
      <c r="P14" s="33">
        <f>'装箱1'!L15</f>
        <v>0</v>
      </c>
    </row>
    <row r="15" spans="1:16" ht="14.25">
      <c r="A15" s="1">
        <f>'装箱单'!C14</f>
        <v>0</v>
      </c>
      <c r="B15" s="1"/>
      <c r="C15" s="1"/>
      <c r="D15" s="1"/>
      <c r="E15" s="1"/>
      <c r="F15" s="33">
        <f>'装箱单'!D14</f>
        <v>0</v>
      </c>
      <c r="G15" s="33" t="str">
        <f>IF('报关资料录入'!B51=3,"箱"," ")</f>
        <v> </v>
      </c>
      <c r="H15" s="33"/>
      <c r="I15" s="33">
        <f>'装箱单'!E14</f>
        <v>0</v>
      </c>
      <c r="J15" s="33" t="str">
        <f>IF('报关资料录入'!B51=3,"PCS"," ")</f>
        <v> </v>
      </c>
      <c r="K15" s="33"/>
      <c r="L15" s="33">
        <f>'装箱单'!G14</f>
        <v>0</v>
      </c>
      <c r="M15" s="33" t="str">
        <f>'装箱1'!J16</f>
        <v> </v>
      </c>
      <c r="N15" s="33"/>
      <c r="O15" s="33">
        <f>'装箱单'!H14</f>
        <v>0</v>
      </c>
      <c r="P15" s="33" t="str">
        <f>'装箱1'!L16</f>
        <v> </v>
      </c>
    </row>
    <row r="16" spans="3:16" ht="14.25">
      <c r="C16" s="33"/>
      <c r="D16" s="33"/>
      <c r="E16" s="33"/>
      <c r="F16" s="33"/>
      <c r="G16" s="33"/>
      <c r="H16" s="33"/>
      <c r="I16" s="33"/>
      <c r="J16" s="33"/>
      <c r="K16" s="33"/>
      <c r="L16" s="33">
        <f>'装箱单'!G15</f>
        <v>0</v>
      </c>
      <c r="M16" s="33">
        <f>'装箱1'!J17</f>
        <v>0</v>
      </c>
      <c r="N16" s="33"/>
      <c r="O16" s="33">
        <f>'装箱单'!H15</f>
        <v>0</v>
      </c>
      <c r="P16" s="33">
        <f>'装箱1'!L17</f>
        <v>0</v>
      </c>
    </row>
    <row r="17" spans="1:16" ht="14.25">
      <c r="A17" s="1">
        <f>'装箱单'!C16</f>
        <v>0</v>
      </c>
      <c r="B17" s="1"/>
      <c r="C17" s="1"/>
      <c r="D17" s="1"/>
      <c r="E17" s="1"/>
      <c r="F17" s="33">
        <f>'装箱单'!D16</f>
        <v>0</v>
      </c>
      <c r="G17" s="33" t="str">
        <f>IF('报关资料录入'!B53=4,"箱"," ")</f>
        <v> </v>
      </c>
      <c r="H17" s="33"/>
      <c r="I17" s="33">
        <f>'装箱单'!E16</f>
        <v>0</v>
      </c>
      <c r="J17" s="33" t="str">
        <f>IF('报关资料录入'!B53=4,"PCS"," ")</f>
        <v> </v>
      </c>
      <c r="K17" s="33"/>
      <c r="L17" s="33">
        <f>'装箱单'!G16</f>
        <v>0</v>
      </c>
      <c r="M17" s="33" t="str">
        <f>'装箱1'!J18</f>
        <v> </v>
      </c>
      <c r="N17" s="33"/>
      <c r="O17" s="33">
        <f>'装箱单'!H16</f>
        <v>0</v>
      </c>
      <c r="P17" s="33" t="str">
        <f>'装箱1'!L18</f>
        <v> </v>
      </c>
    </row>
    <row r="18" spans="3:16" ht="14.25">
      <c r="C18" s="33"/>
      <c r="D18" s="33"/>
      <c r="E18" s="33"/>
      <c r="F18" s="33"/>
      <c r="G18" s="33"/>
      <c r="H18" s="33"/>
      <c r="I18" s="33"/>
      <c r="J18" s="33"/>
      <c r="K18" s="33"/>
      <c r="L18" s="33">
        <f>'装箱单'!G17</f>
        <v>0</v>
      </c>
      <c r="M18" s="33">
        <f>'装箱1'!J19</f>
        <v>0</v>
      </c>
      <c r="N18" s="33"/>
      <c r="O18" s="33">
        <f>'装箱单'!H17</f>
        <v>0</v>
      </c>
      <c r="P18" s="33">
        <f>'装箱1'!L19</f>
        <v>0</v>
      </c>
    </row>
    <row r="19" spans="1:16" ht="14.25">
      <c r="A19" s="1">
        <f>'装箱单'!C18</f>
        <v>0</v>
      </c>
      <c r="B19" s="1"/>
      <c r="C19" s="1"/>
      <c r="D19" s="1"/>
      <c r="E19" s="1"/>
      <c r="F19" s="33">
        <f>'装箱单'!D18</f>
        <v>0</v>
      </c>
      <c r="G19" s="33" t="str">
        <f>IF('报关资料录入'!B55=5,"箱"," ")</f>
        <v> </v>
      </c>
      <c r="I19" s="33">
        <f>'装箱单'!E18</f>
        <v>0</v>
      </c>
      <c r="J19" s="33" t="str">
        <f>IF('报关资料录入'!B55=5,"PCS"," ")</f>
        <v> </v>
      </c>
      <c r="L19" s="33">
        <f>'装箱单'!G18</f>
        <v>0</v>
      </c>
      <c r="M19" s="33" t="str">
        <f>'装箱1'!J20</f>
        <v> </v>
      </c>
      <c r="O19" s="33">
        <f>'装箱单'!H18</f>
        <v>0</v>
      </c>
      <c r="P19" s="33" t="str">
        <f>'装箱1'!L20</f>
        <v> </v>
      </c>
    </row>
    <row r="20" spans="6:16" ht="14.25">
      <c r="F20" s="33"/>
      <c r="G20" s="33"/>
      <c r="I20" s="33"/>
      <c r="J20" s="33"/>
      <c r="L20" s="33">
        <f>'装箱单'!G19</f>
        <v>0</v>
      </c>
      <c r="M20" s="33">
        <f>'装箱1'!J21</f>
        <v>0</v>
      </c>
      <c r="O20" s="33">
        <f>'装箱单'!H19</f>
        <v>0</v>
      </c>
      <c r="P20" s="33">
        <f>'装箱1'!L21</f>
        <v>0</v>
      </c>
    </row>
    <row r="21" spans="1:16" ht="14.25">
      <c r="A21" s="1">
        <f>'装箱单'!C20</f>
        <v>0</v>
      </c>
      <c r="B21" s="1"/>
      <c r="C21" s="1"/>
      <c r="D21" s="1"/>
      <c r="E21" s="1"/>
      <c r="F21" s="33">
        <f>'装箱单'!D20</f>
        <v>0</v>
      </c>
      <c r="G21" s="33" t="str">
        <f>IF('报关资料录入'!B57=6,"箱"," ")</f>
        <v> </v>
      </c>
      <c r="I21" s="33">
        <f>'装箱单'!E20</f>
        <v>0</v>
      </c>
      <c r="J21" s="33" t="str">
        <f>IF('报关资料录入'!B57=6,"PCS"," ")</f>
        <v> </v>
      </c>
      <c r="L21" s="33">
        <f>'装箱单'!G20</f>
        <v>0</v>
      </c>
      <c r="M21" s="33" t="str">
        <f>'装箱1'!J22</f>
        <v> </v>
      </c>
      <c r="O21" s="33">
        <f>'装箱单'!H20</f>
        <v>0</v>
      </c>
      <c r="P21" s="33" t="str">
        <f>'装箱1'!L22</f>
        <v> </v>
      </c>
    </row>
    <row r="22" spans="6:16" ht="14.25">
      <c r="F22" s="33"/>
      <c r="G22" s="33"/>
      <c r="I22" s="33"/>
      <c r="J22" s="33"/>
      <c r="L22" s="33">
        <f>'装箱单'!G21</f>
        <v>0</v>
      </c>
      <c r="M22" s="33">
        <f>'装箱1'!J23</f>
        <v>0</v>
      </c>
      <c r="O22" s="33">
        <f>'装箱单'!H21</f>
        <v>0</v>
      </c>
      <c r="P22" s="33">
        <f>'装箱1'!L23</f>
        <v>0</v>
      </c>
    </row>
    <row r="23" spans="1:16" ht="14.25">
      <c r="A23" s="1">
        <f>'装箱单'!C22</f>
        <v>0</v>
      </c>
      <c r="B23" s="1"/>
      <c r="C23" s="1"/>
      <c r="D23" s="1"/>
      <c r="E23" s="1"/>
      <c r="F23" s="33">
        <f>'装箱单'!D22</f>
        <v>0</v>
      </c>
      <c r="G23" s="33" t="str">
        <f>IF('报关资料录入'!B59=7,"箱"," ")</f>
        <v> </v>
      </c>
      <c r="I23" s="33">
        <f>'装箱单'!E22</f>
        <v>0</v>
      </c>
      <c r="J23" s="33" t="str">
        <f>IF('报关资料录入'!B59=7,"PCS"," ")</f>
        <v> </v>
      </c>
      <c r="L23" s="33">
        <f>'装箱单'!G22</f>
        <v>0</v>
      </c>
      <c r="M23" s="33" t="str">
        <f>'装箱1'!J24</f>
        <v> </v>
      </c>
      <c r="O23" s="33">
        <f>'装箱单'!H22</f>
        <v>0</v>
      </c>
      <c r="P23" s="33" t="str">
        <f>'装箱1'!L24</f>
        <v> </v>
      </c>
    </row>
    <row r="24" spans="6:16" ht="14.25">
      <c r="F24" s="33"/>
      <c r="G24" s="33"/>
      <c r="I24" s="33"/>
      <c r="J24" s="33"/>
      <c r="L24" s="33">
        <f>'装箱单'!G23</f>
        <v>0</v>
      </c>
      <c r="M24" s="33">
        <f>'装箱1'!J25</f>
        <v>0</v>
      </c>
      <c r="O24" s="33">
        <f>'装箱单'!H23</f>
        <v>0</v>
      </c>
      <c r="P24" s="33">
        <f>'装箱1'!L25</f>
        <v>0</v>
      </c>
    </row>
    <row r="25" spans="1:16" ht="14.25">
      <c r="A25" s="1">
        <f>'装箱单'!C24</f>
        <v>0</v>
      </c>
      <c r="B25" s="1"/>
      <c r="C25" s="1"/>
      <c r="D25" s="1"/>
      <c r="E25" s="1"/>
      <c r="F25" s="33">
        <f>'装箱单'!D24</f>
        <v>0</v>
      </c>
      <c r="G25" s="33" t="str">
        <f>IF('报关资料录入'!B61=8,"箱"," ")</f>
        <v> </v>
      </c>
      <c r="I25" s="33">
        <f>'装箱单'!E24</f>
        <v>0</v>
      </c>
      <c r="J25" s="33" t="str">
        <f>IF('报关资料录入'!B61=8,"PCS"," ")</f>
        <v> </v>
      </c>
      <c r="L25" s="33">
        <f>'装箱单'!G24</f>
        <v>0</v>
      </c>
      <c r="M25" s="33" t="str">
        <f>'装箱1'!J26</f>
        <v> </v>
      </c>
      <c r="O25" s="33">
        <f>'装箱单'!H24</f>
        <v>0</v>
      </c>
      <c r="P25" s="33" t="str">
        <f>'装箱1'!L26</f>
        <v> </v>
      </c>
    </row>
    <row r="26" spans="6:16" ht="14.25">
      <c r="F26" s="33"/>
      <c r="G26" s="33"/>
      <c r="I26" s="33"/>
      <c r="J26" s="33"/>
      <c r="L26" s="33">
        <f>'装箱单'!G25</f>
        <v>0</v>
      </c>
      <c r="M26" s="33">
        <f>'装箱1'!J27</f>
        <v>0</v>
      </c>
      <c r="O26" s="33">
        <f>'装箱单'!H25</f>
        <v>0</v>
      </c>
      <c r="P26" s="33">
        <f>'装箱1'!L27</f>
        <v>0</v>
      </c>
    </row>
    <row r="27" spans="1:16" ht="14.25">
      <c r="A27" s="1">
        <f>'装箱单'!C26</f>
        <v>0</v>
      </c>
      <c r="B27" s="1"/>
      <c r="C27" s="1"/>
      <c r="D27" s="1"/>
      <c r="E27" s="1"/>
      <c r="F27" s="33">
        <f>'装箱单'!D26</f>
        <v>0</v>
      </c>
      <c r="G27" s="33" t="str">
        <f>IF('报关资料录入'!B63=9,"箱"," ")</f>
        <v> </v>
      </c>
      <c r="I27" s="33">
        <f>'装箱单'!E26</f>
        <v>0</v>
      </c>
      <c r="J27" s="33" t="str">
        <f>IF('报关资料录入'!B63=9,"PCS"," ")</f>
        <v> </v>
      </c>
      <c r="L27" s="33">
        <f>'装箱单'!G26</f>
        <v>0</v>
      </c>
      <c r="M27" s="33" t="str">
        <f>'装箱1'!J28</f>
        <v> </v>
      </c>
      <c r="O27" s="33">
        <f>'装箱单'!H26</f>
        <v>0</v>
      </c>
      <c r="P27" s="33" t="str">
        <f>'装箱1'!L28</f>
        <v> </v>
      </c>
    </row>
    <row r="28" spans="6:16" ht="14.25">
      <c r="F28" s="33"/>
      <c r="G28" s="33"/>
      <c r="I28" s="33"/>
      <c r="J28" s="33"/>
      <c r="L28" s="33">
        <f>'装箱单'!G27</f>
        <v>0</v>
      </c>
      <c r="M28" s="33">
        <f>'装箱1'!J29</f>
        <v>0</v>
      </c>
      <c r="O28" s="33">
        <f>'装箱单'!H27</f>
        <v>0</v>
      </c>
      <c r="P28" s="33">
        <f>'装箱1'!L29</f>
        <v>0</v>
      </c>
    </row>
    <row r="29" spans="1:16" ht="14.25">
      <c r="A29" s="1">
        <f>'装箱单'!C28</f>
        <v>0</v>
      </c>
      <c r="B29" s="1"/>
      <c r="C29" s="1"/>
      <c r="D29" s="1"/>
      <c r="E29" s="1"/>
      <c r="F29" s="33">
        <f>'装箱单'!D28</f>
        <v>0</v>
      </c>
      <c r="G29" s="33" t="str">
        <f>IF('报关资料录入'!B65=10,"箱"," ")</f>
        <v> </v>
      </c>
      <c r="I29" s="33">
        <f>'装箱单'!E28</f>
        <v>0</v>
      </c>
      <c r="J29" s="33" t="str">
        <f>IF('报关资料录入'!B65=10,"PCS"," ")</f>
        <v> </v>
      </c>
      <c r="L29" s="33">
        <f>'装箱单'!G28</f>
        <v>0</v>
      </c>
      <c r="M29" s="33" t="str">
        <f>'装箱1'!J30</f>
        <v> </v>
      </c>
      <c r="O29" s="33">
        <f>'装箱单'!H28</f>
        <v>0</v>
      </c>
      <c r="P29" s="33" t="str">
        <f>'装箱1'!L30</f>
        <v> </v>
      </c>
    </row>
    <row r="30" spans="6:7" ht="14.25">
      <c r="F30" s="33"/>
      <c r="G30" s="33"/>
    </row>
    <row r="31" spans="1:5" ht="14.25">
      <c r="A31" s="1"/>
      <c r="B31" s="1"/>
      <c r="C31" s="1"/>
      <c r="D31" s="1"/>
      <c r="E31" s="1"/>
    </row>
    <row r="33" spans="1:5" ht="14.25">
      <c r="A33" s="1"/>
      <c r="B33" s="1"/>
      <c r="C33" s="1"/>
      <c r="D33" s="1"/>
      <c r="E33" s="1"/>
    </row>
    <row r="35" spans="1:5" ht="14.25">
      <c r="A35" s="1"/>
      <c r="B35" s="1"/>
      <c r="C35" s="1"/>
      <c r="D35" s="1"/>
      <c r="E35" s="1"/>
    </row>
    <row r="43" spans="2:14" ht="14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6" ht="14.25">
      <c r="B44" s="35"/>
      <c r="C44" s="33"/>
      <c r="D44" s="33"/>
      <c r="E44" s="33"/>
      <c r="F44" s="33">
        <f>F11+F13+F15+F17+F19+F21+F23+F25+F27+F29+F31+F33+F35+F37+F39</f>
        <v>0</v>
      </c>
      <c r="G44" s="33" t="s">
        <v>249</v>
      </c>
      <c r="H44" s="33"/>
      <c r="I44" s="33">
        <f>I11+I13+I15+I17+I19+I21+I23+I25+I27+I29+I31+I33+I35+I37+I39</f>
        <v>0</v>
      </c>
      <c r="J44" s="33" t="s">
        <v>346</v>
      </c>
      <c r="K44" s="33"/>
      <c r="L44" s="33">
        <f>L11+L13+L15+L17+L19+L21+L23+L25+L27+L29+L31+L33+L35+L37+L39+L41</f>
        <v>0</v>
      </c>
      <c r="M44" s="33" t="s">
        <v>322</v>
      </c>
      <c r="N44" s="35"/>
      <c r="O44" s="1">
        <f>O11+O13+O15+O17+O19+O21+O23+O25+O27+O29+O31+O33+O35+O37+O39+O41</f>
        <v>0</v>
      </c>
      <c r="P44" s="1" t="s">
        <v>322</v>
      </c>
    </row>
    <row r="45" spans="2:16" ht="14.25">
      <c r="B45" s="3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1"/>
      <c r="P45" s="1"/>
    </row>
  </sheetData>
  <sheetProtection/>
  <mergeCells count="34">
    <mergeCell ref="O3:P3"/>
    <mergeCell ref="M4:O4"/>
    <mergeCell ref="M5:O5"/>
    <mergeCell ref="A8:E8"/>
    <mergeCell ref="F8:G8"/>
    <mergeCell ref="I8:J8"/>
    <mergeCell ref="L8:M8"/>
    <mergeCell ref="O8:P8"/>
    <mergeCell ref="A9:E9"/>
    <mergeCell ref="F9:G9"/>
    <mergeCell ref="I9:J9"/>
    <mergeCell ref="L9:M9"/>
    <mergeCell ref="O9:P9"/>
    <mergeCell ref="A11:E11"/>
    <mergeCell ref="A13:E13"/>
    <mergeCell ref="A15:E15"/>
    <mergeCell ref="A17:E17"/>
    <mergeCell ref="A19:E19"/>
    <mergeCell ref="A21:E21"/>
    <mergeCell ref="A23:E23"/>
    <mergeCell ref="A25:E25"/>
    <mergeCell ref="A27:E27"/>
    <mergeCell ref="A29:E29"/>
    <mergeCell ref="A31:E31"/>
    <mergeCell ref="A33:E33"/>
    <mergeCell ref="A35:E35"/>
    <mergeCell ref="F44:F45"/>
    <mergeCell ref="G44:G45"/>
    <mergeCell ref="I44:I45"/>
    <mergeCell ref="J44:J45"/>
    <mergeCell ref="L44:L45"/>
    <mergeCell ref="M44:M45"/>
    <mergeCell ref="O44:O45"/>
    <mergeCell ref="P44:P45"/>
  </mergeCells>
  <printOptions/>
  <pageMargins left="0.2298611111111111" right="0.23958333333333334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F7:AJ37"/>
  <sheetViews>
    <sheetView showGridLines="0" showZeros="0" workbookViewId="0" topLeftCell="A1">
      <selection activeCell="G15" sqref="G15:U15"/>
    </sheetView>
  </sheetViews>
  <sheetFormatPr defaultColWidth="9.00390625" defaultRowHeight="14.25"/>
  <cols>
    <col min="1" max="9" width="2.625" style="0" customWidth="1"/>
    <col min="10" max="10" width="2.50390625" style="0" customWidth="1"/>
    <col min="11" max="29" width="2.625" style="0" customWidth="1"/>
    <col min="30" max="30" width="3.625" style="0" customWidth="1"/>
    <col min="31" max="31" width="1.75390625" style="0" customWidth="1"/>
    <col min="32" max="38" width="2.625" style="0" customWidth="1"/>
  </cols>
  <sheetData>
    <row r="7" spans="30:33" ht="14.25">
      <c r="AD7" s="17">
        <f>'发票1'!I4</f>
        <v>0</v>
      </c>
      <c r="AE7" s="17"/>
      <c r="AF7" s="17"/>
      <c r="AG7" s="17"/>
    </row>
    <row r="8" ht="10.5" customHeight="1"/>
    <row r="9" spans="30:33" ht="14.25">
      <c r="AD9" s="28">
        <f>'发票'!H3</f>
        <v>0</v>
      </c>
      <c r="AE9" s="28"/>
      <c r="AF9" s="28"/>
      <c r="AG9" s="28"/>
    </row>
    <row r="11" spans="6:27" ht="14.25">
      <c r="F11" s="1" t="s">
        <v>333</v>
      </c>
      <c r="G11" s="1"/>
      <c r="H11" s="1"/>
      <c r="I11" s="1"/>
      <c r="J11" s="1"/>
      <c r="K11" s="1"/>
      <c r="P11" s="1">
        <f>'报关资料录入'!F30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3" ht="23.25" customHeight="1"/>
    <row r="14" spans="7:36" ht="14.25">
      <c r="G14" s="28">
        <f>'发票1'!C12</f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X14" s="29">
        <f>'发票1'!G12</f>
        <v>0</v>
      </c>
      <c r="Y14" s="1"/>
      <c r="Z14" s="1"/>
      <c r="AA14" s="30">
        <f>'发票1'!H12</f>
        <v>0</v>
      </c>
      <c r="AB14" s="30"/>
      <c r="AD14">
        <f>'发票1'!L12</f>
        <v>0</v>
      </c>
      <c r="AE14" t="str">
        <f>'发票1'!M12</f>
        <v>$</v>
      </c>
      <c r="AF14" s="31">
        <f>'发票1'!N12</f>
        <v>0</v>
      </c>
      <c r="AG14" s="31"/>
      <c r="AH14" s="31"/>
      <c r="AI14" s="31"/>
      <c r="AJ14" s="4"/>
    </row>
    <row r="15" spans="7:36" ht="14.25">
      <c r="G15" s="28">
        <f>'发票1'!C13</f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X15" s="29">
        <f>'发票1'!G13</f>
        <v>0</v>
      </c>
      <c r="Y15" s="1"/>
      <c r="Z15" s="1"/>
      <c r="AA15" s="30">
        <f>'发票1'!H13</f>
        <v>0</v>
      </c>
      <c r="AB15" s="30"/>
      <c r="AD15">
        <f>'发票1'!L13</f>
        <v>0</v>
      </c>
      <c r="AE15">
        <f>'发票1'!M13</f>
        <v>0</v>
      </c>
      <c r="AF15" s="31">
        <f>'发票1'!N13</f>
        <v>0</v>
      </c>
      <c r="AG15" s="31"/>
      <c r="AH15" s="31"/>
      <c r="AI15" s="31"/>
      <c r="AJ15" s="7"/>
    </row>
    <row r="16" spans="7:36" ht="14.25">
      <c r="G16" s="28">
        <f>'发票1'!C14</f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X16" s="29">
        <f>'发票1'!G14</f>
        <v>0</v>
      </c>
      <c r="Y16" s="1"/>
      <c r="Z16" s="1"/>
      <c r="AA16" s="30">
        <f>'发票1'!H14</f>
        <v>0</v>
      </c>
      <c r="AB16" s="30"/>
      <c r="AD16" t="str">
        <f>'发票1'!L14</f>
        <v>美元</v>
      </c>
      <c r="AE16" t="str">
        <f>'发票1'!M14</f>
        <v> </v>
      </c>
      <c r="AF16" s="31">
        <f>'发票1'!N14</f>
        <v>0</v>
      </c>
      <c r="AG16" s="31"/>
      <c r="AH16" s="31"/>
      <c r="AI16" s="31"/>
      <c r="AJ16" s="4"/>
    </row>
    <row r="17" spans="7:36" ht="14.25">
      <c r="G17" s="28">
        <f>'发票1'!C15</f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X17" s="29">
        <f>'发票1'!G15</f>
        <v>0</v>
      </c>
      <c r="Y17" s="1"/>
      <c r="Z17" s="1"/>
      <c r="AA17" s="30">
        <f>'发票1'!H15</f>
        <v>0</v>
      </c>
      <c r="AB17" s="30"/>
      <c r="AD17">
        <f>'发票1'!L15</f>
        <v>0</v>
      </c>
      <c r="AE17" t="str">
        <f>'发票1'!M15</f>
        <v> </v>
      </c>
      <c r="AF17" s="31">
        <f>'发票1'!N15</f>
        <v>0</v>
      </c>
      <c r="AG17" s="31"/>
      <c r="AH17" s="31"/>
      <c r="AI17" s="31"/>
      <c r="AJ17" s="7"/>
    </row>
    <row r="18" spans="7:36" ht="14.25">
      <c r="G18" s="28">
        <f>'发票1'!C16</f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X18" s="29">
        <f>'发票1'!G16</f>
        <v>0</v>
      </c>
      <c r="Y18" s="1"/>
      <c r="Z18" s="1"/>
      <c r="AA18" s="30">
        <f>'发票1'!H16</f>
        <v>0</v>
      </c>
      <c r="AB18" s="30"/>
      <c r="AD18" t="str">
        <f>'发票1'!L16</f>
        <v>USD</v>
      </c>
      <c r="AE18" t="str">
        <f>'发票1'!M16</f>
        <v> </v>
      </c>
      <c r="AF18" s="31">
        <f>'发票1'!N16</f>
        <v>0</v>
      </c>
      <c r="AG18" s="31"/>
      <c r="AH18" s="31"/>
      <c r="AI18" s="31"/>
      <c r="AJ18" s="4"/>
    </row>
    <row r="19" spans="7:36" ht="14.25">
      <c r="G19" s="28">
        <f>'发票1'!C17</f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X19" s="29">
        <f>'发票1'!G17</f>
        <v>0</v>
      </c>
      <c r="Y19" s="1"/>
      <c r="Z19" s="1"/>
      <c r="AA19" s="30">
        <f>'发票1'!H17</f>
        <v>0</v>
      </c>
      <c r="AB19" s="30"/>
      <c r="AD19">
        <f>'发票1'!L17</f>
        <v>0</v>
      </c>
      <c r="AE19" t="str">
        <f>'发票1'!M17</f>
        <v> </v>
      </c>
      <c r="AF19" s="31">
        <f>'发票1'!N17</f>
        <v>0</v>
      </c>
      <c r="AG19" s="31"/>
      <c r="AH19" s="31"/>
      <c r="AI19" s="31"/>
      <c r="AJ19" s="7"/>
    </row>
    <row r="20" spans="7:36" ht="14.25">
      <c r="G20" s="28">
        <f>'发票1'!C18</f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X20" s="29">
        <f>'发票1'!G18</f>
        <v>0</v>
      </c>
      <c r="Y20" s="1"/>
      <c r="Z20" s="1"/>
      <c r="AA20" s="30">
        <f>'发票1'!H18</f>
        <v>0</v>
      </c>
      <c r="AB20" s="30"/>
      <c r="AD20">
        <f>'发票1'!L18</f>
        <v>0</v>
      </c>
      <c r="AE20" t="str">
        <f>'发票1'!M18</f>
        <v> </v>
      </c>
      <c r="AF20" s="31">
        <f>'发票1'!N18</f>
        <v>0</v>
      </c>
      <c r="AG20" s="31"/>
      <c r="AH20" s="31"/>
      <c r="AI20" s="31"/>
      <c r="AJ20" s="4"/>
    </row>
    <row r="21" spans="7:36" ht="14.25">
      <c r="G21" s="28">
        <f>'发票1'!C19</f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X21" s="29">
        <f>'发票1'!G19</f>
        <v>0</v>
      </c>
      <c r="Y21" s="1"/>
      <c r="Z21" s="1"/>
      <c r="AA21" s="30">
        <f>'发票1'!H19</f>
        <v>0</v>
      </c>
      <c r="AB21" s="30"/>
      <c r="AD21">
        <f>'发票1'!L19</f>
        <v>0</v>
      </c>
      <c r="AE21" t="str">
        <f>'发票1'!M19</f>
        <v> </v>
      </c>
      <c r="AF21" s="31">
        <f>'发票1'!N19</f>
        <v>0</v>
      </c>
      <c r="AG21" s="31"/>
      <c r="AH21" s="31"/>
      <c r="AI21" s="31"/>
      <c r="AJ21" s="7"/>
    </row>
    <row r="22" spans="7:36" ht="14.25">
      <c r="G22" s="28">
        <f>'发票1'!C20</f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X22" s="29">
        <f>'发票1'!G20</f>
        <v>0</v>
      </c>
      <c r="Y22" s="1"/>
      <c r="Z22" s="1"/>
      <c r="AA22" s="30">
        <f>'发票1'!H20</f>
        <v>0</v>
      </c>
      <c r="AB22" s="30"/>
      <c r="AD22" t="str">
        <f>'发票1'!L20</f>
        <v>美元</v>
      </c>
      <c r="AE22" t="str">
        <f>'发票1'!M20</f>
        <v> </v>
      </c>
      <c r="AF22" s="31">
        <f>'发票1'!N20</f>
        <v>0</v>
      </c>
      <c r="AG22" s="31"/>
      <c r="AH22" s="31"/>
      <c r="AI22" s="31"/>
      <c r="AJ22" s="4"/>
    </row>
    <row r="23" spans="7:36" ht="14.25">
      <c r="G23" s="28" t="e">
        <f>发票1!#REF!</f>
        <v>#REF!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X23" s="29">
        <f>'发票1'!G21</f>
        <v>0</v>
      </c>
      <c r="Y23" s="1"/>
      <c r="Z23" s="1"/>
      <c r="AA23" s="30">
        <f>'发票1'!H21</f>
        <v>0</v>
      </c>
      <c r="AB23" s="30"/>
      <c r="AD23">
        <f>'发票1'!L21</f>
        <v>0</v>
      </c>
      <c r="AE23" t="str">
        <f>'发票1'!M21</f>
        <v> </v>
      </c>
      <c r="AF23" s="31">
        <f>'发票1'!N21</f>
        <v>0</v>
      </c>
      <c r="AG23" s="31"/>
      <c r="AH23" s="31"/>
      <c r="AI23" s="31"/>
      <c r="AJ23" s="7"/>
    </row>
    <row r="24" spans="7:36" ht="14.25">
      <c r="G24" s="28">
        <f>'发票1'!C22</f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X24" s="29">
        <f>'发票1'!G22</f>
        <v>0</v>
      </c>
      <c r="Y24" s="1"/>
      <c r="Z24" s="1"/>
      <c r="AA24" s="30">
        <f>'发票1'!H22</f>
        <v>0</v>
      </c>
      <c r="AB24" s="30"/>
      <c r="AD24" t="str">
        <f>'发票1'!L22</f>
        <v>USD</v>
      </c>
      <c r="AE24" t="str">
        <f>'发票1'!M22</f>
        <v> </v>
      </c>
      <c r="AF24" s="31">
        <f>'发票1'!N22</f>
        <v>0</v>
      </c>
      <c r="AG24" s="31"/>
      <c r="AH24" s="31"/>
      <c r="AI24" s="31"/>
      <c r="AJ24" s="4"/>
    </row>
    <row r="25" spans="7:36" ht="14.25">
      <c r="G25" s="28" t="e">
        <f>发票1!#REF!</f>
        <v>#REF!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X25" s="29">
        <f>'发票1'!G23</f>
        <v>0</v>
      </c>
      <c r="Y25" s="1"/>
      <c r="Z25" s="1"/>
      <c r="AA25" s="30">
        <f>'发票1'!H23</f>
        <v>0</v>
      </c>
      <c r="AB25" s="30"/>
      <c r="AD25">
        <f>'发票1'!L23</f>
        <v>0</v>
      </c>
      <c r="AE25" t="str">
        <f>'发票1'!M23</f>
        <v> </v>
      </c>
      <c r="AF25" s="31">
        <f>'发票1'!N23</f>
        <v>0</v>
      </c>
      <c r="AG25" s="31"/>
      <c r="AH25" s="31"/>
      <c r="AI25" s="31"/>
      <c r="AJ25" s="7"/>
    </row>
    <row r="26" spans="7:36" ht="14.25">
      <c r="G26" s="28">
        <f>'发票1'!C24</f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X26" s="29">
        <f>'发票1'!G24</f>
        <v>0</v>
      </c>
      <c r="Y26" s="1"/>
      <c r="Z26" s="1"/>
      <c r="AA26" s="30">
        <f>'发票1'!H24</f>
        <v>0</v>
      </c>
      <c r="AB26" s="30"/>
      <c r="AD26">
        <f>'发票1'!L24</f>
        <v>0</v>
      </c>
      <c r="AE26" t="str">
        <f>'发票1'!M24</f>
        <v> </v>
      </c>
      <c r="AF26" s="31">
        <f>'发票1'!N24</f>
        <v>0</v>
      </c>
      <c r="AG26" s="31"/>
      <c r="AH26" s="31"/>
      <c r="AI26" s="31"/>
      <c r="AJ26" s="7"/>
    </row>
    <row r="27" spans="7:36" ht="14.25">
      <c r="G27" s="28" t="e">
        <f>发票1!#REF!</f>
        <v>#REF!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X27" s="29">
        <f>'发票1'!G25</f>
        <v>0</v>
      </c>
      <c r="Y27" s="1"/>
      <c r="Z27" s="1"/>
      <c r="AA27" s="30">
        <f>'发票1'!H25</f>
        <v>0</v>
      </c>
      <c r="AB27" s="30"/>
      <c r="AD27">
        <f>'发票1'!L25</f>
        <v>0</v>
      </c>
      <c r="AE27" t="str">
        <f>'发票1'!M25</f>
        <v> </v>
      </c>
      <c r="AF27" s="31">
        <f>'发票1'!N25</f>
        <v>0</v>
      </c>
      <c r="AG27" s="31"/>
      <c r="AH27" s="31"/>
      <c r="AI27" s="31"/>
      <c r="AJ27" s="7"/>
    </row>
    <row r="28" spans="7:36" ht="14.25">
      <c r="G28" s="28">
        <f>'发票1'!C26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X28" s="29">
        <f>'发票1'!G26</f>
        <v>0</v>
      </c>
      <c r="Y28" s="1"/>
      <c r="Z28" s="1"/>
      <c r="AA28" s="30">
        <f>'发票1'!H26</f>
        <v>0</v>
      </c>
      <c r="AB28" s="30"/>
      <c r="AD28" t="str">
        <f>'发票1'!L26</f>
        <v>美元</v>
      </c>
      <c r="AE28" t="str">
        <f>'发票1'!M26</f>
        <v> </v>
      </c>
      <c r="AF28" s="31">
        <f>'发票1'!N26</f>
        <v>0</v>
      </c>
      <c r="AG28" s="31"/>
      <c r="AH28" s="31"/>
      <c r="AI28" s="31"/>
      <c r="AJ28" s="7"/>
    </row>
    <row r="29" spans="7:36" ht="14.25">
      <c r="G29" s="28" t="e">
        <f>发票1!#REF!</f>
        <v>#REF!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X29" s="29">
        <f>'发票1'!G27</f>
        <v>0</v>
      </c>
      <c r="Y29" s="1"/>
      <c r="Z29" s="1"/>
      <c r="AA29" s="30">
        <f>'发票1'!H27</f>
        <v>0</v>
      </c>
      <c r="AB29" s="30"/>
      <c r="AD29">
        <f>'发票1'!L27</f>
        <v>0</v>
      </c>
      <c r="AE29" t="str">
        <f>'发票1'!M27</f>
        <v> </v>
      </c>
      <c r="AF29" s="31">
        <f>'发票1'!N27</f>
        <v>0</v>
      </c>
      <c r="AG29" s="31"/>
      <c r="AH29" s="31"/>
      <c r="AI29" s="31"/>
      <c r="AJ29" s="7"/>
    </row>
    <row r="30" spans="7:36" ht="14.25">
      <c r="G30" s="28">
        <f>'发票1'!C28</f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X30" s="29">
        <f>'发票1'!G28</f>
        <v>0</v>
      </c>
      <c r="Y30" s="1"/>
      <c r="Z30" s="1"/>
      <c r="AA30" s="30">
        <f>'发票1'!H28</f>
        <v>0</v>
      </c>
      <c r="AB30" s="30"/>
      <c r="AD30">
        <f>'发票1'!L28</f>
        <v>0</v>
      </c>
      <c r="AE30" t="str">
        <f>'发票1'!M28</f>
        <v> </v>
      </c>
      <c r="AF30" s="31">
        <f>'发票1'!N28</f>
        <v>0</v>
      </c>
      <c r="AG30" s="31"/>
      <c r="AH30" s="31"/>
      <c r="AI30" s="31"/>
      <c r="AJ30" s="7"/>
    </row>
    <row r="31" spans="7:36" ht="14.25">
      <c r="G31" s="28" t="e">
        <f>发票1!#REF!</f>
        <v>#REF!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X31" s="29">
        <f>'发票1'!G29</f>
        <v>0</v>
      </c>
      <c r="Y31" s="1"/>
      <c r="Z31" s="1"/>
      <c r="AA31" s="30">
        <f>'发票1'!H29</f>
        <v>0</v>
      </c>
      <c r="AB31" s="30"/>
      <c r="AD31">
        <f>'发票1'!L29</f>
        <v>0</v>
      </c>
      <c r="AE31" t="str">
        <f>'发票1'!M29</f>
        <v> </v>
      </c>
      <c r="AF31" s="31">
        <f>'发票1'!N29</f>
        <v>0</v>
      </c>
      <c r="AG31" s="31"/>
      <c r="AH31" s="31"/>
      <c r="AI31" s="31"/>
      <c r="AJ31" s="7"/>
    </row>
    <row r="32" spans="7:36" ht="14.25">
      <c r="G32" s="28">
        <f>'发票1'!C30</f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X32" s="29">
        <f>'发票1'!G30</f>
        <v>0</v>
      </c>
      <c r="Y32" s="1"/>
      <c r="Z32" s="1"/>
      <c r="AA32" s="30">
        <f>'发票1'!H30</f>
        <v>0</v>
      </c>
      <c r="AB32" s="30"/>
      <c r="AD32">
        <f>'发票1'!L30</f>
        <v>0</v>
      </c>
      <c r="AE32" t="str">
        <f>'发票1'!M30</f>
        <v> </v>
      </c>
      <c r="AF32" s="31">
        <f>'发票1'!N30</f>
        <v>0</v>
      </c>
      <c r="AG32" s="31"/>
      <c r="AH32" s="31"/>
      <c r="AI32" s="31"/>
      <c r="AJ32" s="7"/>
    </row>
    <row r="33" spans="7:35" ht="14.25">
      <c r="G33" s="28" t="e">
        <f>发票1!#REF!</f>
        <v>#REF!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X33" s="29">
        <f>'发票1'!G31</f>
        <v>0</v>
      </c>
      <c r="Y33" s="1"/>
      <c r="Z33" s="1"/>
      <c r="AA33" s="30">
        <f>'发票1'!H31</f>
        <v>0</v>
      </c>
      <c r="AB33" s="30"/>
      <c r="AD33">
        <f>'发票1'!L31</f>
        <v>0</v>
      </c>
      <c r="AE33">
        <f>'发票1'!M31</f>
        <v>0</v>
      </c>
      <c r="AF33" s="31">
        <f>'发票1'!N31</f>
        <v>0</v>
      </c>
      <c r="AG33" s="31"/>
      <c r="AH33" s="31"/>
      <c r="AI33" s="31"/>
    </row>
    <row r="34" spans="7:35" ht="14.25">
      <c r="G34" s="28">
        <f>'发票1'!C32</f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X34" s="29">
        <f>'发票1'!G32</f>
        <v>0</v>
      </c>
      <c r="Y34" s="1"/>
      <c r="Z34" s="1"/>
      <c r="AA34" s="30">
        <f>'发票1'!H32</f>
        <v>0</v>
      </c>
      <c r="AB34" s="30"/>
      <c r="AD34">
        <f>'发票1'!L32</f>
        <v>0</v>
      </c>
      <c r="AE34">
        <f>'发票1'!M32</f>
        <v>0</v>
      </c>
      <c r="AF34" s="31">
        <f>'发票1'!N32</f>
        <v>0</v>
      </c>
      <c r="AG34" s="31"/>
      <c r="AH34" s="31"/>
      <c r="AI34" s="31"/>
    </row>
    <row r="37" spans="30:36" ht="14.25">
      <c r="AD37" t="s">
        <v>136</v>
      </c>
      <c r="AE37" t="s">
        <v>326</v>
      </c>
      <c r="AF37" s="31">
        <f>AF14+AF16+AF18+AF20+AF22+AF24</f>
        <v>0</v>
      </c>
      <c r="AG37" s="31"/>
      <c r="AH37" s="31"/>
      <c r="AI37" s="31"/>
      <c r="AJ37" s="3"/>
    </row>
  </sheetData>
  <sheetProtection/>
  <mergeCells count="89">
    <mergeCell ref="AD7:AG7"/>
    <mergeCell ref="AD9:AG9"/>
    <mergeCell ref="F11:K11"/>
    <mergeCell ref="P11:AA11"/>
    <mergeCell ref="G14:U14"/>
    <mergeCell ref="X14:Z14"/>
    <mergeCell ref="AA14:AB14"/>
    <mergeCell ref="AF14:AI14"/>
    <mergeCell ref="G15:U15"/>
    <mergeCell ref="X15:Z15"/>
    <mergeCell ref="AA15:AB15"/>
    <mergeCell ref="AF15:AI15"/>
    <mergeCell ref="G16:U16"/>
    <mergeCell ref="X16:Z16"/>
    <mergeCell ref="AA16:AB16"/>
    <mergeCell ref="AF16:AI16"/>
    <mergeCell ref="G17:U17"/>
    <mergeCell ref="X17:Z17"/>
    <mergeCell ref="AA17:AB17"/>
    <mergeCell ref="AF17:AI17"/>
    <mergeCell ref="G18:U18"/>
    <mergeCell ref="X18:Z18"/>
    <mergeCell ref="AA18:AB18"/>
    <mergeCell ref="AF18:AI18"/>
    <mergeCell ref="G19:U19"/>
    <mergeCell ref="X19:Z19"/>
    <mergeCell ref="AA19:AB19"/>
    <mergeCell ref="AF19:AI19"/>
    <mergeCell ref="G20:U20"/>
    <mergeCell ref="X20:Z20"/>
    <mergeCell ref="AA20:AB20"/>
    <mergeCell ref="AF20:AI20"/>
    <mergeCell ref="G21:U21"/>
    <mergeCell ref="X21:Z21"/>
    <mergeCell ref="AA21:AB21"/>
    <mergeCell ref="AF21:AI21"/>
    <mergeCell ref="G22:U22"/>
    <mergeCell ref="X22:Z22"/>
    <mergeCell ref="AA22:AB22"/>
    <mergeCell ref="AF22:AI22"/>
    <mergeCell ref="G23:U23"/>
    <mergeCell ref="X23:Z23"/>
    <mergeCell ref="AA23:AB23"/>
    <mergeCell ref="AF23:AI23"/>
    <mergeCell ref="G24:U24"/>
    <mergeCell ref="X24:Z24"/>
    <mergeCell ref="AA24:AB24"/>
    <mergeCell ref="AF24:AI24"/>
    <mergeCell ref="G25:U25"/>
    <mergeCell ref="X25:Z25"/>
    <mergeCell ref="AA25:AB25"/>
    <mergeCell ref="AF25:AI25"/>
    <mergeCell ref="G26:U26"/>
    <mergeCell ref="X26:Z26"/>
    <mergeCell ref="AA26:AB26"/>
    <mergeCell ref="AF26:AI26"/>
    <mergeCell ref="G27:U27"/>
    <mergeCell ref="X27:Z27"/>
    <mergeCell ref="AA27:AB27"/>
    <mergeCell ref="AF27:AI27"/>
    <mergeCell ref="G28:U28"/>
    <mergeCell ref="X28:Z28"/>
    <mergeCell ref="AA28:AB28"/>
    <mergeCell ref="AF28:AI28"/>
    <mergeCell ref="G29:U29"/>
    <mergeCell ref="X29:Z29"/>
    <mergeCell ref="AA29:AB29"/>
    <mergeCell ref="AF29:AI29"/>
    <mergeCell ref="G30:U30"/>
    <mergeCell ref="X30:Z30"/>
    <mergeCell ref="AA30:AB30"/>
    <mergeCell ref="AF30:AI30"/>
    <mergeCell ref="G31:U31"/>
    <mergeCell ref="X31:Z31"/>
    <mergeCell ref="AA31:AB31"/>
    <mergeCell ref="AF31:AI31"/>
    <mergeCell ref="G32:U32"/>
    <mergeCell ref="X32:Z32"/>
    <mergeCell ref="AA32:AB32"/>
    <mergeCell ref="AF32:AI32"/>
    <mergeCell ref="G33:U33"/>
    <mergeCell ref="X33:Z33"/>
    <mergeCell ref="AA33:AB33"/>
    <mergeCell ref="AF33:AI33"/>
    <mergeCell ref="G34:U34"/>
    <mergeCell ref="X34:Z34"/>
    <mergeCell ref="AA34:AB34"/>
    <mergeCell ref="AF34:AI34"/>
    <mergeCell ref="AF37:AI37"/>
  </mergeCells>
  <printOptions/>
  <pageMargins left="0.2298611111111111" right="0.23958333333333334" top="0.71875" bottom="0.6590277777777778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showGridLines="0" showZeros="0" workbookViewId="0" topLeftCell="A1">
      <selection activeCell="J33" sqref="J33"/>
    </sheetView>
  </sheetViews>
  <sheetFormatPr defaultColWidth="9.00390625" defaultRowHeight="14.25"/>
  <cols>
    <col min="5" max="5" width="9.50390625" style="0" bestFit="1" customWidth="1"/>
    <col min="6" max="6" width="6.00390625" style="0" customWidth="1"/>
    <col min="7" max="7" width="1.37890625" style="0" customWidth="1"/>
    <col min="8" max="8" width="2.875" style="0" customWidth="1"/>
    <col min="9" max="9" width="11.625" style="0" bestFit="1" customWidth="1"/>
    <col min="10" max="10" width="10.125" style="0" customWidth="1"/>
  </cols>
  <sheetData>
    <row r="1" ht="9.75" customHeight="1">
      <c r="J1" s="25">
        <f>'合同1'!J4</f>
        <v>0</v>
      </c>
    </row>
    <row r="2" ht="9.75" customHeight="1">
      <c r="J2" s="25">
        <f>'合同'!F9</f>
        <v>0</v>
      </c>
    </row>
    <row r="3" ht="9.75" customHeight="1">
      <c r="J3" s="25"/>
    </row>
    <row r="4" ht="9.75" customHeight="1">
      <c r="J4" s="24">
        <f>'合同'!F11</f>
        <v>0</v>
      </c>
    </row>
    <row r="5" ht="9.75" customHeight="1">
      <c r="I5" s="24"/>
    </row>
    <row r="6" spans="1:10" ht="9.75" customHeight="1">
      <c r="A6" s="18"/>
      <c r="B6" s="18"/>
      <c r="C6" s="18"/>
      <c r="D6" s="18"/>
      <c r="F6" s="18">
        <f>'报关资料录入'!F14</f>
        <v>0</v>
      </c>
      <c r="G6" s="18"/>
      <c r="H6" s="18"/>
      <c r="I6" s="18"/>
      <c r="J6" s="18"/>
    </row>
    <row r="7" spans="1:10" ht="9.75" customHeight="1">
      <c r="A7" s="18"/>
      <c r="B7" s="18"/>
      <c r="C7" s="18"/>
      <c r="D7" s="18"/>
      <c r="F7" s="18"/>
      <c r="G7" s="18"/>
      <c r="H7" s="18"/>
      <c r="I7" s="18"/>
      <c r="J7" s="18"/>
    </row>
    <row r="8" spans="1:10" ht="9.75" customHeight="1">
      <c r="A8" s="18"/>
      <c r="B8" s="18"/>
      <c r="C8" s="18"/>
      <c r="D8" s="18"/>
      <c r="J8" s="18"/>
    </row>
    <row r="9" spans="1:10" ht="9.75" customHeight="1">
      <c r="A9" s="18"/>
      <c r="B9" s="18"/>
      <c r="C9" s="18"/>
      <c r="D9" s="18"/>
      <c r="F9" s="18">
        <f>'报关资料录入'!P14</f>
        <v>0</v>
      </c>
      <c r="G9" s="18"/>
      <c r="H9" s="18"/>
      <c r="I9" s="18"/>
      <c r="J9" s="18"/>
    </row>
    <row r="10" spans="1:10" ht="9.75" customHeight="1">
      <c r="A10" s="18"/>
      <c r="B10" s="18"/>
      <c r="C10" s="18"/>
      <c r="D10" s="18"/>
      <c r="F10" s="18"/>
      <c r="G10" s="18"/>
      <c r="H10" s="18"/>
      <c r="I10" s="18"/>
      <c r="J10" s="18"/>
    </row>
    <row r="11" spans="1:10" ht="9.75" customHeight="1">
      <c r="A11" s="18"/>
      <c r="B11" s="18"/>
      <c r="C11" s="18"/>
      <c r="D11" s="18"/>
      <c r="F11" s="18">
        <f>'报关资料录入'!F16</f>
        <v>0</v>
      </c>
      <c r="G11" s="18"/>
      <c r="H11" s="18"/>
      <c r="I11" s="18"/>
      <c r="J11" s="18"/>
    </row>
    <row r="12" spans="1:10" ht="9.75" customHeight="1">
      <c r="A12" s="18"/>
      <c r="B12" s="18"/>
      <c r="C12" s="18"/>
      <c r="D12" s="18"/>
      <c r="F12" s="18"/>
      <c r="G12" s="18"/>
      <c r="H12" s="18"/>
      <c r="I12" s="18"/>
      <c r="J12" s="18"/>
    </row>
    <row r="13" spans="1:10" ht="9.75" customHeight="1">
      <c r="A13" s="18"/>
      <c r="B13" s="18"/>
      <c r="C13" s="18"/>
      <c r="D13" s="18"/>
      <c r="F13" s="18"/>
      <c r="G13" s="18"/>
      <c r="H13" s="18"/>
      <c r="I13" s="18"/>
      <c r="J13" s="18"/>
    </row>
    <row r="14" spans="1:10" ht="9.75" customHeight="1">
      <c r="A14" s="18"/>
      <c r="B14" s="18"/>
      <c r="C14" s="18"/>
      <c r="D14" s="18"/>
      <c r="F14" s="18"/>
      <c r="G14" s="18"/>
      <c r="H14" s="18"/>
      <c r="I14" s="18"/>
      <c r="J14" s="18"/>
    </row>
    <row r="15" spans="1:10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ht="9.75" customHeight="1">
      <c r="J17" s="18"/>
    </row>
    <row r="18" spans="1:10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9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18"/>
      <c r="B21" s="18"/>
      <c r="C21" s="18"/>
      <c r="D21" s="18"/>
      <c r="E21" s="18"/>
      <c r="F21" s="19">
        <f>'合同1'!G17</f>
        <v>0</v>
      </c>
      <c r="G21" s="18"/>
      <c r="H21" s="18"/>
      <c r="I21" s="19" t="s">
        <v>347</v>
      </c>
      <c r="J21" s="18"/>
    </row>
    <row r="22" spans="1:10" ht="9.75" customHeight="1">
      <c r="A22" s="19">
        <f>'合同1'!B18</f>
        <v>0</v>
      </c>
      <c r="B22" s="19"/>
      <c r="C22" s="19"/>
      <c r="D22" s="20">
        <f>'合同1'!E18</f>
        <v>0</v>
      </c>
      <c r="E22" s="19">
        <f>'合同1'!F18</f>
        <v>0</v>
      </c>
      <c r="F22" s="21">
        <v>10</v>
      </c>
      <c r="G22" s="21" t="str">
        <f>'合同1'!H18</f>
        <v>/</v>
      </c>
      <c r="H22" s="20">
        <f aca="true" t="shared" si="0" ref="H22:H33">E22</f>
        <v>0</v>
      </c>
      <c r="I22" s="26">
        <f>SUM(D22*F22)</f>
        <v>0</v>
      </c>
      <c r="J22" s="27">
        <f>J1</f>
        <v>0</v>
      </c>
    </row>
    <row r="23" spans="1:10" ht="9.75" customHeight="1">
      <c r="A23" s="19">
        <f>'合同1'!B19</f>
        <v>0</v>
      </c>
      <c r="B23" s="19"/>
      <c r="C23" s="19"/>
      <c r="D23" s="20">
        <f>'合同1'!E19</f>
        <v>0</v>
      </c>
      <c r="E23" s="19">
        <f>'合同1'!F19</f>
        <v>0</v>
      </c>
      <c r="F23" s="18"/>
      <c r="G23" s="21" t="str">
        <f>'合同1'!H19</f>
        <v> </v>
      </c>
      <c r="H23" s="22">
        <f t="shared" si="0"/>
        <v>0</v>
      </c>
      <c r="I23" s="18"/>
      <c r="J23" s="25" t="str">
        <f>IF('报关资料录入'!B49=2,'广纺合同'!J1," ")</f>
        <v> </v>
      </c>
    </row>
    <row r="24" spans="1:10" ht="9.75" customHeight="1">
      <c r="A24" s="19">
        <f>'合同1'!B20</f>
        <v>0</v>
      </c>
      <c r="B24" s="19"/>
      <c r="C24" s="19"/>
      <c r="D24" s="20">
        <f>'合同1'!E20</f>
        <v>0</v>
      </c>
      <c r="E24" s="19">
        <f>'合同1'!F20</f>
        <v>0</v>
      </c>
      <c r="F24" s="18"/>
      <c r="G24" s="21" t="str">
        <f>'合同1'!H20</f>
        <v> </v>
      </c>
      <c r="H24" s="22">
        <f t="shared" si="0"/>
        <v>0</v>
      </c>
      <c r="I24" s="18"/>
      <c r="J24" s="25" t="str">
        <f>IF('报关资料录入'!B51=3,'广纺合同'!J1," ")</f>
        <v> </v>
      </c>
    </row>
    <row r="25" spans="1:10" ht="9.75" customHeight="1">
      <c r="A25" s="19">
        <f>'合同1'!B21</f>
        <v>0</v>
      </c>
      <c r="B25" s="19"/>
      <c r="C25" s="19"/>
      <c r="D25" s="20">
        <f>'合同1'!E21</f>
        <v>0</v>
      </c>
      <c r="E25" s="19">
        <f>'合同1'!F21</f>
        <v>0</v>
      </c>
      <c r="F25" s="18"/>
      <c r="G25" s="21" t="str">
        <f>'合同1'!H21</f>
        <v> </v>
      </c>
      <c r="H25" s="22">
        <f t="shared" si="0"/>
        <v>0</v>
      </c>
      <c r="I25" s="18"/>
      <c r="J25" s="25" t="str">
        <f>IF('报关资料录入'!B53=3,'广纺合同'!J1," ")</f>
        <v> </v>
      </c>
    </row>
    <row r="26" spans="1:10" ht="9.75" customHeight="1">
      <c r="A26" s="19">
        <f>'合同1'!B22</f>
        <v>0</v>
      </c>
      <c r="B26" s="19"/>
      <c r="C26" s="19"/>
      <c r="D26" s="20">
        <f>'合同1'!E22</f>
        <v>0</v>
      </c>
      <c r="E26" s="19">
        <f>'合同1'!F22</f>
        <v>0</v>
      </c>
      <c r="F26" s="18"/>
      <c r="G26" s="21" t="str">
        <f>'合同1'!H22</f>
        <v> </v>
      </c>
      <c r="H26" s="22">
        <f t="shared" si="0"/>
        <v>0</v>
      </c>
      <c r="I26" s="18"/>
      <c r="J26" s="25" t="str">
        <f>IF('报关资料录入'!B55=4,'广纺合同'!J1," ")</f>
        <v> </v>
      </c>
    </row>
    <row r="27" spans="1:10" ht="9.75" customHeight="1">
      <c r="A27" s="19">
        <f>'合同1'!B23</f>
        <v>0</v>
      </c>
      <c r="B27" s="19"/>
      <c r="C27" s="19"/>
      <c r="D27" s="20">
        <f>'合同1'!E23</f>
        <v>0</v>
      </c>
      <c r="E27" s="19">
        <f>'合同1'!F23</f>
        <v>0</v>
      </c>
      <c r="F27" s="18"/>
      <c r="G27" s="21" t="str">
        <f>'合同1'!H23</f>
        <v> </v>
      </c>
      <c r="H27" s="22">
        <f t="shared" si="0"/>
        <v>0</v>
      </c>
      <c r="I27" s="18"/>
      <c r="J27" s="25" t="str">
        <f>IF('报关资料录入'!B57=5,'广纺合同'!J1," ")</f>
        <v> </v>
      </c>
    </row>
    <row r="28" spans="1:10" ht="9.75" customHeight="1">
      <c r="A28" s="19">
        <f>'合同1'!B24</f>
        <v>0</v>
      </c>
      <c r="B28" s="19"/>
      <c r="C28" s="19"/>
      <c r="D28" s="20">
        <f>'合同1'!E24</f>
        <v>0</v>
      </c>
      <c r="E28" s="19">
        <f>'合同1'!F24</f>
        <v>0</v>
      </c>
      <c r="G28" s="21" t="str">
        <f>'合同1'!H24</f>
        <v> </v>
      </c>
      <c r="H28" s="22">
        <f t="shared" si="0"/>
        <v>0</v>
      </c>
      <c r="I28" s="18"/>
      <c r="J28" s="25" t="str">
        <f>IF('报关资料录入'!B59=6,'广纺合同'!J1," ")</f>
        <v> </v>
      </c>
    </row>
    <row r="29" spans="1:10" ht="9.75" customHeight="1">
      <c r="A29" s="19">
        <f>'合同1'!B25</f>
        <v>0</v>
      </c>
      <c r="B29" s="19"/>
      <c r="C29" s="19"/>
      <c r="D29" s="20">
        <f>'合同1'!E25</f>
        <v>0</v>
      </c>
      <c r="E29" s="19">
        <f>'合同1'!F25</f>
        <v>0</v>
      </c>
      <c r="G29" s="21" t="str">
        <f>'合同1'!H25</f>
        <v> </v>
      </c>
      <c r="H29" s="22">
        <f t="shared" si="0"/>
        <v>0</v>
      </c>
      <c r="I29" s="18"/>
      <c r="J29" s="25" t="str">
        <f>IF('报关资料录入'!B61=7,'广纺合同'!J1," ")</f>
        <v> </v>
      </c>
    </row>
    <row r="30" spans="1:10" ht="9.75" customHeight="1">
      <c r="A30" s="19">
        <f>'合同1'!B26</f>
        <v>0</v>
      </c>
      <c r="B30" s="19"/>
      <c r="C30" s="19"/>
      <c r="D30" s="20">
        <f>'合同1'!E26</f>
        <v>0</v>
      </c>
      <c r="E30" s="19">
        <f>'合同1'!F26</f>
        <v>0</v>
      </c>
      <c r="G30" s="21" t="str">
        <f>'合同1'!H26</f>
        <v> </v>
      </c>
      <c r="H30" s="22">
        <f t="shared" si="0"/>
        <v>0</v>
      </c>
      <c r="I30" s="18"/>
      <c r="J30" s="25" t="str">
        <f>IF('报关资料录入'!B63=9,'广纺合同'!J1," ")</f>
        <v> </v>
      </c>
    </row>
    <row r="31" spans="1:10" ht="9.75" customHeight="1">
      <c r="A31" s="19">
        <f>'合同1'!B27</f>
        <v>0</v>
      </c>
      <c r="B31" s="19"/>
      <c r="C31" s="19"/>
      <c r="D31" s="20">
        <f>'合同1'!E27</f>
        <v>0</v>
      </c>
      <c r="E31" s="19">
        <f>'合同1'!F27</f>
        <v>0</v>
      </c>
      <c r="G31" s="21" t="str">
        <f>'合同1'!H27</f>
        <v> </v>
      </c>
      <c r="H31" s="22">
        <f t="shared" si="0"/>
        <v>0</v>
      </c>
      <c r="I31" s="18"/>
      <c r="J31" s="25" t="str">
        <f>IF('报关资料录入'!B65=10,'广纺合同'!J1," ")</f>
        <v> </v>
      </c>
    </row>
    <row r="32" spans="1:10" ht="9.75" customHeight="1">
      <c r="A32" s="19">
        <f>'合同1'!B28</f>
        <v>0</v>
      </c>
      <c r="B32" s="19"/>
      <c r="C32" s="19"/>
      <c r="D32" s="20">
        <f>'合同1'!E28</f>
        <v>0</v>
      </c>
      <c r="E32" s="19">
        <f>'合同1'!F28</f>
        <v>0</v>
      </c>
      <c r="G32" s="21">
        <f>'合同1'!H28</f>
        <v>0</v>
      </c>
      <c r="H32" s="22">
        <f t="shared" si="0"/>
        <v>0</v>
      </c>
      <c r="I32" s="18"/>
      <c r="J32" s="25"/>
    </row>
    <row r="33" spans="1:10" ht="9.75" customHeight="1">
      <c r="A33" s="19">
        <f>'合同1'!B32</f>
        <v>0</v>
      </c>
      <c r="B33" s="19"/>
      <c r="C33" s="19"/>
      <c r="D33" s="20">
        <f>'合同1'!E32</f>
        <v>0</v>
      </c>
      <c r="E33" s="19">
        <f>'合同1'!F32</f>
        <v>0</v>
      </c>
      <c r="G33" s="21">
        <f>'合同1'!H32</f>
        <v>0</v>
      </c>
      <c r="H33" s="22">
        <f t="shared" si="0"/>
        <v>0</v>
      </c>
      <c r="I33" s="18"/>
      <c r="J33" s="25"/>
    </row>
    <row r="34" spans="1:10" ht="9.75" customHeight="1">
      <c r="A34" s="19"/>
      <c r="B34" s="19"/>
      <c r="C34" s="19"/>
      <c r="D34" s="20"/>
      <c r="I34" s="18"/>
      <c r="J34" s="18"/>
    </row>
    <row r="35" spans="1:10" ht="9.75" customHeight="1">
      <c r="A35" s="19"/>
      <c r="B35" s="19"/>
      <c r="C35" s="19"/>
      <c r="I35" s="18"/>
      <c r="J35" s="18"/>
    </row>
    <row r="36" spans="1:10" ht="9.75" customHeight="1">
      <c r="A36" s="18"/>
      <c r="B36" s="19">
        <v>3</v>
      </c>
      <c r="D36" s="18"/>
      <c r="E36" s="18" t="str">
        <f>IF(F21="HKD","总计港币:",IF(F21="USD","总计美元: ","  "))</f>
        <v>  </v>
      </c>
      <c r="F36" s="23">
        <f>I22+I23+I24+I25+I26+I27+I28+I29+I30+I31+I32+I33+I34</f>
        <v>0</v>
      </c>
      <c r="G36" s="23"/>
      <c r="H36" s="23"/>
      <c r="I36" s="23"/>
      <c r="J36" s="23"/>
    </row>
    <row r="37" spans="1:10" ht="9.75" customHeight="1">
      <c r="A37" s="18"/>
      <c r="B37" s="18"/>
      <c r="C37" s="24" t="s">
        <v>333</v>
      </c>
      <c r="D37" s="19" t="s">
        <v>334</v>
      </c>
      <c r="E37" s="18">
        <f>'报关资料录入'!F30</f>
        <v>0</v>
      </c>
      <c r="F37" s="18"/>
      <c r="G37" s="18"/>
      <c r="H37" s="18"/>
      <c r="I37" s="18"/>
      <c r="J37" s="18"/>
    </row>
    <row r="38" spans="1:10" ht="9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2:9" ht="9.75" customHeight="1">
      <c r="B39" s="18"/>
      <c r="C39" s="18"/>
      <c r="D39" s="18"/>
      <c r="E39" s="18"/>
      <c r="F39" s="18"/>
      <c r="G39" s="18"/>
      <c r="H39" s="18"/>
      <c r="I39" s="18"/>
    </row>
    <row r="40" spans="2:9" ht="9.75" customHeight="1">
      <c r="B40" s="18"/>
      <c r="C40" s="18">
        <f>'报关资料录入'!N34</f>
        <v>0</v>
      </c>
      <c r="D40" s="18"/>
      <c r="E40" s="18"/>
      <c r="F40" s="18"/>
      <c r="G40" s="18"/>
      <c r="H40" s="18"/>
      <c r="I40" s="18"/>
    </row>
    <row r="41" spans="2:9" ht="9.75" customHeight="1">
      <c r="B41" s="18"/>
      <c r="C41" s="18"/>
      <c r="D41" s="18"/>
      <c r="E41" s="18"/>
      <c r="F41" s="18"/>
      <c r="G41" s="18"/>
      <c r="H41" s="18"/>
      <c r="I41" s="18"/>
    </row>
    <row r="42" spans="2:9" ht="9.75" customHeight="1">
      <c r="B42" s="18"/>
      <c r="C42" s="18"/>
      <c r="D42" s="18"/>
      <c r="E42" s="18"/>
      <c r="F42" s="18"/>
      <c r="G42" s="18"/>
      <c r="H42" s="18"/>
      <c r="I42" s="18"/>
    </row>
    <row r="43" spans="2:8" ht="9.75" customHeight="1">
      <c r="B43" s="18"/>
      <c r="C43" s="18">
        <f>'报关资料录入'!N26</f>
        <v>0</v>
      </c>
      <c r="D43" s="18"/>
      <c r="E43" s="18"/>
      <c r="F43" s="18"/>
      <c r="G43" s="18"/>
      <c r="H43" s="18"/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</sheetData>
  <sheetProtection/>
  <mergeCells count="15"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F36:J3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D7:AA51"/>
  <sheetViews>
    <sheetView workbookViewId="0" topLeftCell="A13">
      <selection activeCell="F15" sqref="F15:Q15"/>
    </sheetView>
  </sheetViews>
  <sheetFormatPr defaultColWidth="9.00390625" defaultRowHeight="14.25"/>
  <cols>
    <col min="1" max="13" width="2.625" style="0" customWidth="1"/>
    <col min="14" max="14" width="2.50390625" style="0" customWidth="1"/>
    <col min="15" max="17" width="2.625" style="0" customWidth="1"/>
    <col min="18" max="18" width="4.50390625" style="0" customWidth="1"/>
    <col min="19" max="19" width="1.37890625" style="0" hidden="1" customWidth="1"/>
    <col min="20" max="20" width="6.75390625" style="0" customWidth="1"/>
    <col min="21" max="21" width="2.625" style="0" customWidth="1"/>
    <col min="22" max="22" width="7.125" style="0" customWidth="1"/>
    <col min="23" max="23" width="3.75390625" style="0" customWidth="1"/>
    <col min="24" max="24" width="8.25390625" style="0" customWidth="1"/>
    <col min="25" max="25" width="3.50390625" style="0" customWidth="1"/>
    <col min="26" max="26" width="7.75390625" style="0" customWidth="1"/>
    <col min="27" max="27" width="3.75390625" style="0" customWidth="1"/>
    <col min="28" max="45" width="2.625" style="0" customWidth="1"/>
  </cols>
  <sheetData>
    <row r="7" spans="4:25" ht="14.25">
      <c r="D7" t="s">
        <v>348</v>
      </c>
      <c r="X7" s="17" t="s">
        <v>349</v>
      </c>
      <c r="Y7" s="17"/>
    </row>
    <row r="8" ht="14.25">
      <c r="Y8" s="2"/>
    </row>
    <row r="9" spans="6:26" ht="14.25">
      <c r="F9" s="10"/>
      <c r="G9" s="10" t="s">
        <v>350</v>
      </c>
      <c r="H9" s="10"/>
      <c r="Y9" s="1" t="s">
        <v>351</v>
      </c>
      <c r="Z9" s="1"/>
    </row>
    <row r="15" spans="6:27" ht="14.25">
      <c r="F15" s="1" t="s">
        <v>352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T15">
        <v>125</v>
      </c>
      <c r="U15" t="s">
        <v>249</v>
      </c>
      <c r="V15">
        <v>475</v>
      </c>
      <c r="W15" t="s">
        <v>353</v>
      </c>
      <c r="X15">
        <v>471.5</v>
      </c>
      <c r="Y15" t="s">
        <v>322</v>
      </c>
      <c r="Z15">
        <v>391.5</v>
      </c>
      <c r="AA15" t="s">
        <v>322</v>
      </c>
    </row>
    <row r="17" spans="6:27" ht="14.2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>
        <v>566</v>
      </c>
      <c r="U17" t="s">
        <v>249</v>
      </c>
      <c r="V17">
        <v>2960</v>
      </c>
      <c r="W17" t="s">
        <v>353</v>
      </c>
      <c r="X17">
        <v>1219</v>
      </c>
      <c r="Y17" t="s">
        <v>322</v>
      </c>
      <c r="Z17">
        <v>653</v>
      </c>
      <c r="AA17" t="s">
        <v>322</v>
      </c>
    </row>
    <row r="19" spans="6:27" ht="14.2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T19">
        <v>23</v>
      </c>
      <c r="U19" t="s">
        <v>249</v>
      </c>
      <c r="V19">
        <v>920</v>
      </c>
      <c r="W19" t="s">
        <v>323</v>
      </c>
      <c r="X19">
        <v>34.5</v>
      </c>
      <c r="Y19" t="s">
        <v>322</v>
      </c>
      <c r="Z19">
        <v>23</v>
      </c>
      <c r="AA19" t="s">
        <v>322</v>
      </c>
    </row>
    <row r="21" spans="6:27" ht="14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T21">
        <v>45</v>
      </c>
      <c r="U21" t="s">
        <v>249</v>
      </c>
      <c r="V21">
        <v>1350</v>
      </c>
      <c r="W21" t="s">
        <v>323</v>
      </c>
      <c r="X21">
        <v>76.5</v>
      </c>
      <c r="Y21" t="s">
        <v>322</v>
      </c>
      <c r="Z21">
        <v>49.5</v>
      </c>
      <c r="AA21" t="s">
        <v>322</v>
      </c>
    </row>
    <row r="23" spans="6:27" ht="14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T23">
        <v>165</v>
      </c>
      <c r="U23" t="s">
        <v>249</v>
      </c>
      <c r="V23">
        <v>45.5</v>
      </c>
      <c r="W23" t="s">
        <v>322</v>
      </c>
      <c r="X23">
        <v>156</v>
      </c>
      <c r="Y23" t="s">
        <v>322</v>
      </c>
      <c r="Z23">
        <v>77.5</v>
      </c>
      <c r="AA23" t="s">
        <v>322</v>
      </c>
    </row>
    <row r="25" spans="6:17" ht="14.2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7" spans="6:17" ht="14.2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9" spans="6:17" ht="14.2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1" spans="6:17" ht="14.2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6:17" ht="14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51" spans="20:27" ht="14.25">
      <c r="T51">
        <f>T23+T21+T19+T17+T15</f>
        <v>924</v>
      </c>
      <c r="U51" t="s">
        <v>249</v>
      </c>
      <c r="X51">
        <f>X23+X21+X19+X17+X15</f>
        <v>1957.5</v>
      </c>
      <c r="Y51" t="s">
        <v>322</v>
      </c>
      <c r="Z51">
        <f>Z23+Z21+Z19+Z17+Z15</f>
        <v>1194.5</v>
      </c>
      <c r="AA51" t="s">
        <v>322</v>
      </c>
    </row>
  </sheetData>
  <sheetProtection/>
  <mergeCells count="12">
    <mergeCell ref="X7:Y7"/>
    <mergeCell ref="Y9:Z9"/>
    <mergeCell ref="F15:Q15"/>
    <mergeCell ref="F17:Q17"/>
    <mergeCell ref="F19:Q19"/>
    <mergeCell ref="F21:Q21"/>
    <mergeCell ref="F23:Q23"/>
    <mergeCell ref="F25:Q25"/>
    <mergeCell ref="F27:Q27"/>
    <mergeCell ref="F29:Q29"/>
    <mergeCell ref="F31:Q31"/>
    <mergeCell ref="F33:Q33"/>
  </mergeCells>
  <printOptions/>
  <pageMargins left="0.2298611111111111" right="0.23958333333333334" top="0.46875" bottom="0.6590277777777778" header="0.319444444444444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56"/>
  <sheetViews>
    <sheetView workbookViewId="0" topLeftCell="A1">
      <selection activeCell="R52" sqref="R52"/>
    </sheetView>
  </sheetViews>
  <sheetFormatPr defaultColWidth="9.00390625" defaultRowHeight="14.25"/>
  <cols>
    <col min="1" max="13" width="2.625" style="10" customWidth="1"/>
    <col min="14" max="14" width="6.875" style="10" customWidth="1"/>
    <col min="15" max="18" width="2.625" style="10" customWidth="1"/>
    <col min="19" max="19" width="2.50390625" style="10" customWidth="1"/>
    <col min="20" max="20" width="7.875" style="10" customWidth="1"/>
    <col min="21" max="21" width="4.00390625" style="10" customWidth="1"/>
    <col min="22" max="23" width="2.75390625" style="10" customWidth="1"/>
    <col min="24" max="24" width="2.625" style="10" customWidth="1"/>
    <col min="25" max="25" width="3.375" style="10" customWidth="1"/>
    <col min="26" max="26" width="1.75390625" style="10" customWidth="1"/>
    <col min="27" max="27" width="11.625" style="10" customWidth="1"/>
    <col min="28" max="41" width="2.625" style="10" customWidth="1"/>
    <col min="42" max="16384" width="9.00390625" style="10" customWidth="1"/>
  </cols>
  <sheetData>
    <row r="1" spans="1:37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4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5:22" ht="14.25">
      <c r="E8" s="10" t="s">
        <v>354</v>
      </c>
      <c r="V8" s="10" t="s">
        <v>355</v>
      </c>
    </row>
    <row r="11" spans="7:24" ht="14.25">
      <c r="G11" s="10" t="s">
        <v>350</v>
      </c>
      <c r="X11" s="10" t="s">
        <v>351</v>
      </c>
    </row>
    <row r="16" spans="20:27" ht="14.25">
      <c r="T16" s="1" t="s">
        <v>356</v>
      </c>
      <c r="U16" s="1"/>
      <c r="Y16" s="1" t="s">
        <v>324</v>
      </c>
      <c r="Z16" s="1"/>
      <c r="AA16" s="1"/>
    </row>
    <row r="17" spans="3:27" ht="14.25">
      <c r="C17" s="13" t="s">
        <v>357</v>
      </c>
      <c r="N17" s="3">
        <v>475</v>
      </c>
      <c r="O17" s="3" t="s">
        <v>353</v>
      </c>
      <c r="T17" s="4">
        <v>15</v>
      </c>
      <c r="U17" s="15" t="s">
        <v>358</v>
      </c>
      <c r="V17" s="14"/>
      <c r="W17" s="14"/>
      <c r="X17" s="14"/>
      <c r="Y17" s="14" t="s">
        <v>136</v>
      </c>
      <c r="Z17" s="14" t="s">
        <v>326</v>
      </c>
      <c r="AA17" s="16">
        <f>N17*T17</f>
        <v>7125</v>
      </c>
    </row>
    <row r="18" spans="3:27" ht="14.25">
      <c r="C18" s="13"/>
      <c r="N18" s="3"/>
      <c r="O18" s="3"/>
      <c r="T18" s="4"/>
      <c r="U18" s="15"/>
      <c r="V18" s="14"/>
      <c r="W18" s="14"/>
      <c r="X18" s="14"/>
      <c r="Y18" s="14"/>
      <c r="Z18" s="14"/>
      <c r="AA18" s="16"/>
    </row>
    <row r="19" spans="3:27" ht="14.25">
      <c r="C19" s="13" t="s">
        <v>359</v>
      </c>
      <c r="N19" s="3">
        <v>2960</v>
      </c>
      <c r="O19" s="3" t="s">
        <v>353</v>
      </c>
      <c r="T19" s="4">
        <v>8</v>
      </c>
      <c r="U19" s="15" t="s">
        <v>358</v>
      </c>
      <c r="V19" s="14"/>
      <c r="W19" s="14"/>
      <c r="X19" s="14"/>
      <c r="Y19" s="14" t="s">
        <v>136</v>
      </c>
      <c r="Z19" s="14" t="s">
        <v>326</v>
      </c>
      <c r="AA19" s="16">
        <f>N19*T19</f>
        <v>23680</v>
      </c>
    </row>
    <row r="20" spans="3:27" ht="14.25">
      <c r="C20" s="13"/>
      <c r="N20" s="3"/>
      <c r="O20" s="3"/>
      <c r="T20" s="4"/>
      <c r="U20" s="15"/>
      <c r="V20" s="14"/>
      <c r="W20" s="14"/>
      <c r="X20" s="14"/>
      <c r="Y20" s="14"/>
      <c r="Z20" s="14"/>
      <c r="AA20" s="16"/>
    </row>
    <row r="21" spans="3:27" ht="14.25">
      <c r="C21" s="13" t="s">
        <v>360</v>
      </c>
      <c r="N21" s="3">
        <v>920</v>
      </c>
      <c r="O21" s="3" t="s">
        <v>323</v>
      </c>
      <c r="T21" s="4">
        <v>1</v>
      </c>
      <c r="U21" s="15" t="s">
        <v>361</v>
      </c>
      <c r="V21" s="14"/>
      <c r="W21" s="14"/>
      <c r="X21" s="14"/>
      <c r="Y21" s="14" t="s">
        <v>136</v>
      </c>
      <c r="Z21" s="14" t="s">
        <v>326</v>
      </c>
      <c r="AA21" s="16">
        <f>N21*T21</f>
        <v>920</v>
      </c>
    </row>
    <row r="22" spans="3:27" ht="14.25">
      <c r="C22" s="13"/>
      <c r="N22" s="3"/>
      <c r="O22" s="3"/>
      <c r="T22" s="4"/>
      <c r="U22" s="15"/>
      <c r="V22" s="14"/>
      <c r="W22" s="14"/>
      <c r="X22" s="14"/>
      <c r="Y22" s="14"/>
      <c r="Z22" s="14"/>
      <c r="AA22" s="16"/>
    </row>
    <row r="23" spans="3:27" ht="14.25">
      <c r="C23" s="13" t="s">
        <v>362</v>
      </c>
      <c r="N23" s="3">
        <v>1350</v>
      </c>
      <c r="O23" s="3" t="s">
        <v>323</v>
      </c>
      <c r="T23" s="4">
        <v>0.3</v>
      </c>
      <c r="U23" s="15" t="s">
        <v>361</v>
      </c>
      <c r="V23" s="14"/>
      <c r="W23" s="14"/>
      <c r="X23" s="14"/>
      <c r="Y23" s="14" t="s">
        <v>136</v>
      </c>
      <c r="Z23" s="14" t="s">
        <v>326</v>
      </c>
      <c r="AA23" s="16">
        <f>N23*T23</f>
        <v>405</v>
      </c>
    </row>
    <row r="24" spans="3:27" ht="14.25">
      <c r="C24" s="13"/>
      <c r="N24" s="3"/>
      <c r="O24" s="3"/>
      <c r="T24" s="4"/>
      <c r="U24" s="15"/>
      <c r="V24" s="14"/>
      <c r="W24" s="14"/>
      <c r="X24" s="14"/>
      <c r="Y24" s="14"/>
      <c r="Z24" s="14"/>
      <c r="AA24" s="16"/>
    </row>
    <row r="25" spans="3:27" ht="14.25">
      <c r="C25" s="13" t="s">
        <v>352</v>
      </c>
      <c r="N25" s="3">
        <v>77.5</v>
      </c>
      <c r="O25" s="3" t="s">
        <v>322</v>
      </c>
      <c r="T25" s="4">
        <v>10</v>
      </c>
      <c r="U25" s="15" t="s">
        <v>363</v>
      </c>
      <c r="V25" s="14"/>
      <c r="W25" s="14"/>
      <c r="X25" s="14"/>
      <c r="Y25" s="14" t="s">
        <v>136</v>
      </c>
      <c r="Z25" s="14" t="s">
        <v>326</v>
      </c>
      <c r="AA25" s="16">
        <f>N25*T25</f>
        <v>775</v>
      </c>
    </row>
    <row r="26" spans="20:27" ht="14.25">
      <c r="T26" s="4"/>
      <c r="U26" s="15"/>
      <c r="V26" s="15"/>
      <c r="W26" s="15"/>
      <c r="X26" s="14"/>
      <c r="Y26" s="14"/>
      <c r="Z26" s="14"/>
      <c r="AA26" s="16"/>
    </row>
    <row r="27" spans="20:27" ht="14.25">
      <c r="T27" s="7"/>
      <c r="U27" s="14"/>
      <c r="V27" s="14"/>
      <c r="W27" s="14"/>
      <c r="X27" s="14"/>
      <c r="Y27" s="14"/>
      <c r="Z27" s="14"/>
      <c r="AA27" s="16"/>
    </row>
    <row r="28" spans="20:27" ht="14.25">
      <c r="T28" s="7"/>
      <c r="U28" s="14"/>
      <c r="V28" s="14"/>
      <c r="W28" s="14"/>
      <c r="X28" s="14"/>
      <c r="Y28" s="14"/>
      <c r="Z28" s="14"/>
      <c r="AA28" s="16"/>
    </row>
    <row r="29" spans="20:27" ht="14.25">
      <c r="T29" s="7"/>
      <c r="U29" s="14"/>
      <c r="V29" s="14"/>
      <c r="W29" s="14"/>
      <c r="X29" s="14"/>
      <c r="Y29" s="14"/>
      <c r="Z29" s="14"/>
      <c r="AA29" s="16"/>
    </row>
    <row r="30" spans="20:27" ht="14.25">
      <c r="T30" s="7"/>
      <c r="U30" s="14"/>
      <c r="V30" s="14"/>
      <c r="W30" s="14"/>
      <c r="X30" s="14"/>
      <c r="Y30" s="14"/>
      <c r="Z30" s="14"/>
      <c r="AA30" s="16"/>
    </row>
    <row r="31" spans="20:27" ht="14.25">
      <c r="T31" s="7"/>
      <c r="U31" s="14"/>
      <c r="V31" s="14"/>
      <c r="W31" s="14"/>
      <c r="X31" s="14"/>
      <c r="Y31" s="14"/>
      <c r="Z31" s="14"/>
      <c r="AA31" s="16"/>
    </row>
    <row r="32" spans="20:27" ht="14.25">
      <c r="T32" s="7"/>
      <c r="U32" s="14"/>
      <c r="V32" s="14"/>
      <c r="W32" s="14"/>
      <c r="X32" s="14"/>
      <c r="Y32" s="14"/>
      <c r="Z32" s="14"/>
      <c r="AA32" s="16"/>
    </row>
    <row r="33" spans="20:27" ht="14.25">
      <c r="T33" s="7"/>
      <c r="U33" s="14"/>
      <c r="V33" s="14"/>
      <c r="W33" s="14"/>
      <c r="X33" s="14"/>
      <c r="Y33" s="14"/>
      <c r="Z33" s="14"/>
      <c r="AA33" s="16"/>
    </row>
    <row r="34" spans="20:27" ht="14.25">
      <c r="T34" s="7"/>
      <c r="U34" s="14"/>
      <c r="V34" s="14"/>
      <c r="W34" s="14"/>
      <c r="X34" s="14"/>
      <c r="Y34" s="14"/>
      <c r="Z34" s="14"/>
      <c r="AA34" s="16"/>
    </row>
    <row r="35" spans="20:27" ht="14.25">
      <c r="T35" s="7"/>
      <c r="U35" s="14"/>
      <c r="V35" s="14"/>
      <c r="W35" s="14"/>
      <c r="X35" s="14"/>
      <c r="Y35" s="14"/>
      <c r="Z35" s="14"/>
      <c r="AA35" s="16"/>
    </row>
    <row r="36" spans="20:27" ht="14.25">
      <c r="T36" s="7"/>
      <c r="U36" s="14"/>
      <c r="V36" s="14"/>
      <c r="W36" s="14"/>
      <c r="X36" s="14"/>
      <c r="Y36" s="14"/>
      <c r="Z36" s="14"/>
      <c r="AA36" s="16"/>
    </row>
    <row r="37" spans="20:27" ht="14.25">
      <c r="T37" s="7"/>
      <c r="U37" s="14"/>
      <c r="V37" s="14"/>
      <c r="W37" s="14"/>
      <c r="X37" s="14"/>
      <c r="Y37" s="14"/>
      <c r="Z37" s="14"/>
      <c r="AA37" s="16"/>
    </row>
    <row r="38" spans="20:27" ht="14.25">
      <c r="T38" s="7"/>
      <c r="U38" s="14"/>
      <c r="V38" s="14"/>
      <c r="W38" s="14"/>
      <c r="X38" s="14"/>
      <c r="Y38" s="14"/>
      <c r="Z38" s="14"/>
      <c r="AA38" s="16"/>
    </row>
    <row r="39" spans="20:27" ht="14.25">
      <c r="T39" s="7"/>
      <c r="U39" s="14"/>
      <c r="V39" s="14"/>
      <c r="W39" s="14"/>
      <c r="X39" s="14"/>
      <c r="Y39" s="14"/>
      <c r="Z39" s="14"/>
      <c r="AA39" s="16"/>
    </row>
    <row r="40" spans="20:27" ht="14.25">
      <c r="T40" s="14"/>
      <c r="U40" s="14"/>
      <c r="V40" s="14"/>
      <c r="W40" s="14"/>
      <c r="X40" s="14"/>
      <c r="Y40" s="14"/>
      <c r="Z40" s="14"/>
      <c r="AA40" s="16"/>
    </row>
    <row r="41" spans="20:27" ht="14.25">
      <c r="T41" s="14"/>
      <c r="U41" s="14"/>
      <c r="V41" s="14"/>
      <c r="W41" s="14"/>
      <c r="X41" s="14"/>
      <c r="Y41" s="14"/>
      <c r="Z41" s="14"/>
      <c r="AA41" s="16"/>
    </row>
    <row r="42" spans="20:27" ht="14.25">
      <c r="T42" s="14"/>
      <c r="U42" s="14"/>
      <c r="V42" s="14"/>
      <c r="W42" s="14"/>
      <c r="X42" s="14"/>
      <c r="Y42" s="14"/>
      <c r="Z42" s="14"/>
      <c r="AA42" s="16"/>
    </row>
    <row r="43" spans="20:27" ht="14.25">
      <c r="T43" s="7"/>
      <c r="U43" s="14"/>
      <c r="V43" s="14"/>
      <c r="W43" s="14"/>
      <c r="X43" s="14"/>
      <c r="Y43" s="14"/>
      <c r="Z43" s="14"/>
      <c r="AA43" s="16"/>
    </row>
    <row r="44" spans="20:27" ht="14.25">
      <c r="T44" s="7"/>
      <c r="U44" s="14"/>
      <c r="V44" s="14"/>
      <c r="W44" s="14"/>
      <c r="X44" s="14"/>
      <c r="Y44" s="14"/>
      <c r="Z44" s="14"/>
      <c r="AA44" s="16"/>
    </row>
    <row r="45" spans="20:27" ht="14.25">
      <c r="T45" s="7"/>
      <c r="U45" s="14"/>
      <c r="V45" s="14"/>
      <c r="W45" s="14"/>
      <c r="X45" s="14"/>
      <c r="Y45" s="14"/>
      <c r="Z45" s="14"/>
      <c r="AA45" s="16"/>
    </row>
    <row r="46" spans="20:27" ht="14.25">
      <c r="T46" s="7"/>
      <c r="U46" s="14"/>
      <c r="V46" s="14"/>
      <c r="W46" s="14"/>
      <c r="X46" s="14"/>
      <c r="Y46" s="14"/>
      <c r="Z46" s="14"/>
      <c r="AA46" s="16"/>
    </row>
    <row r="47" spans="20:27" ht="14.25">
      <c r="T47" s="7"/>
      <c r="U47" s="14"/>
      <c r="V47" s="14"/>
      <c r="W47" s="14"/>
      <c r="X47" s="14"/>
      <c r="Y47" s="14"/>
      <c r="Z47" s="14"/>
      <c r="AA47" s="16"/>
    </row>
    <row r="48" spans="20:27" ht="14.25">
      <c r="T48" s="7"/>
      <c r="U48" s="14"/>
      <c r="V48" s="14"/>
      <c r="W48" s="14"/>
      <c r="X48" s="14"/>
      <c r="Y48" s="14"/>
      <c r="Z48" s="14"/>
      <c r="AA48" s="16"/>
    </row>
    <row r="49" spans="20:27" ht="14.25">
      <c r="T49" s="7"/>
      <c r="U49" s="14"/>
      <c r="V49" s="14"/>
      <c r="W49" s="14"/>
      <c r="X49" s="14"/>
      <c r="Y49" s="14" t="s">
        <v>136</v>
      </c>
      <c r="Z49" s="14" t="s">
        <v>326</v>
      </c>
      <c r="AA49" s="16">
        <f>AA25+AA23+AA21+AA19+AA17</f>
        <v>32905</v>
      </c>
    </row>
    <row r="50" spans="20:27" ht="14.25">
      <c r="T50" s="7"/>
      <c r="U50" s="14"/>
      <c r="V50" s="14"/>
      <c r="W50" s="14"/>
      <c r="X50" s="14"/>
      <c r="Y50" s="14"/>
      <c r="Z50" s="14"/>
      <c r="AA50" s="7"/>
    </row>
    <row r="51" spans="20:27" ht="14.25">
      <c r="T51" s="7"/>
      <c r="U51" s="14"/>
      <c r="V51" s="14"/>
      <c r="W51" s="14"/>
      <c r="X51" s="14"/>
      <c r="Y51" s="14"/>
      <c r="Z51" s="14"/>
      <c r="AA51" s="7"/>
    </row>
    <row r="52" spans="20:27" ht="14.25">
      <c r="T52" s="7"/>
      <c r="U52" s="14"/>
      <c r="V52" s="14"/>
      <c r="W52" s="14"/>
      <c r="X52" s="14"/>
      <c r="Y52" s="14"/>
      <c r="Z52" s="14"/>
      <c r="AA52" s="7"/>
    </row>
    <row r="53" spans="20:27" ht="14.25">
      <c r="T53" s="7"/>
      <c r="U53" s="14"/>
      <c r="V53" s="14"/>
      <c r="W53" s="14"/>
      <c r="X53" s="14"/>
      <c r="Y53" s="14"/>
      <c r="Z53" s="14"/>
      <c r="AA53" s="7"/>
    </row>
    <row r="54" spans="14:27" ht="14.25">
      <c r="N54" s="14"/>
      <c r="T54" s="7"/>
      <c r="U54" s="14"/>
      <c r="V54" s="14"/>
      <c r="W54" s="14"/>
      <c r="X54" s="14"/>
      <c r="Y54" s="14"/>
      <c r="Z54" s="14"/>
      <c r="AA54" s="7"/>
    </row>
    <row r="55" spans="20:27" ht="14.25">
      <c r="T55" s="14"/>
      <c r="U55" s="14"/>
      <c r="V55" s="14"/>
      <c r="W55" s="14"/>
      <c r="X55" s="14"/>
      <c r="Y55" s="14"/>
      <c r="Z55" s="14"/>
      <c r="AA55" s="7"/>
    </row>
    <row r="56" spans="20:27" ht="14.25">
      <c r="T56" s="14"/>
      <c r="U56" s="14"/>
      <c r="V56" s="14"/>
      <c r="W56" s="14"/>
      <c r="X56" s="14"/>
      <c r="Y56" s="14"/>
      <c r="Z56" s="14"/>
      <c r="AA56" s="14"/>
    </row>
  </sheetData>
  <sheetProtection/>
  <mergeCells count="2">
    <mergeCell ref="T16:U16"/>
    <mergeCell ref="Y16:AA16"/>
  </mergeCells>
  <printOptions/>
  <pageMargins left="0.23611111111111116" right="0.23611111111111116" top="0.6687500000000001" bottom="0.3923611111111111" header="0.4326388888888889" footer="0.2361111111111111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F49"/>
  <sheetViews>
    <sheetView showGridLines="0" showZeros="0" showOutlineSymbols="0" workbookViewId="0" topLeftCell="A1">
      <selection activeCell="G18" sqref="G18:AL21"/>
    </sheetView>
  </sheetViews>
  <sheetFormatPr defaultColWidth="9.00390625" defaultRowHeight="14.25"/>
  <cols>
    <col min="1" max="1" width="6.00390625" style="0" customWidth="1"/>
    <col min="2" max="2" width="3.00390625" style="0" customWidth="1"/>
    <col min="3" max="3" width="2.875" style="0" customWidth="1"/>
    <col min="4" max="4" width="1.4921875" style="0" customWidth="1"/>
    <col min="5" max="5" width="2.00390625" style="0" customWidth="1"/>
    <col min="6" max="6" width="1.25" style="0" customWidth="1"/>
    <col min="7" max="7" width="3.25390625" style="0" customWidth="1"/>
    <col min="8" max="8" width="2.75390625" style="0" customWidth="1"/>
    <col min="9" max="9" width="5.125" style="0" customWidth="1"/>
    <col min="10" max="10" width="5.75390625" style="0" customWidth="1"/>
    <col min="11" max="11" width="3.625" style="0" customWidth="1"/>
    <col min="12" max="12" width="2.75390625" style="0" customWidth="1"/>
    <col min="13" max="13" width="2.00390625" style="0" customWidth="1"/>
    <col min="14" max="14" width="7.00390625" style="0" customWidth="1"/>
    <col min="15" max="15" width="19.125" style="0" customWidth="1"/>
    <col min="16" max="16" width="3.625" style="0" customWidth="1"/>
    <col min="17" max="17" width="4.875" style="0" customWidth="1"/>
    <col min="18" max="18" width="3.125" style="0" customWidth="1"/>
    <col min="19" max="19" width="4.75390625" style="0" customWidth="1"/>
    <col min="20" max="20" width="3.375" style="0" customWidth="1"/>
    <col min="21" max="21" width="1.37890625" style="0" hidden="1" customWidth="1"/>
    <col min="22" max="22" width="5.25390625" style="0" customWidth="1"/>
    <col min="23" max="23" width="1.625" style="0" customWidth="1"/>
    <col min="24" max="24" width="0.875" style="0" customWidth="1"/>
    <col min="25" max="25" width="2.25390625" style="0" customWidth="1"/>
    <col min="26" max="26" width="1.875" style="0" hidden="1" customWidth="1"/>
    <col min="27" max="27" width="5.50390625" style="0" customWidth="1"/>
    <col min="28" max="28" width="4.00390625" style="0" customWidth="1"/>
    <col min="29" max="29" width="4.25390625" style="0" customWidth="1"/>
    <col min="30" max="30" width="8.125" style="0" customWidth="1"/>
    <col min="31" max="31" width="3.75390625" style="0" customWidth="1"/>
    <col min="32" max="32" width="2.50390625" style="0" customWidth="1"/>
    <col min="33" max="33" width="1.875" style="0" customWidth="1"/>
    <col min="34" max="34" width="2.25390625" style="0" customWidth="1"/>
    <col min="35" max="35" width="2.125" style="0" customWidth="1"/>
    <col min="36" max="36" width="6.125" style="0" customWidth="1"/>
    <col min="37" max="37" width="14.25390625" style="0" customWidth="1"/>
    <col min="38" max="38" width="10.00390625" style="0" customWidth="1"/>
  </cols>
  <sheetData>
    <row r="1" spans="1:40" ht="0.75" customHeight="1">
      <c r="A1" s="679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</row>
    <row r="2" spans="1:40" ht="0.75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679"/>
      <c r="AN2" s="679"/>
    </row>
    <row r="3" spans="1:40" ht="31.5" customHeight="1">
      <c r="A3" s="680" t="s">
        <v>67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79"/>
      <c r="AN3" s="679"/>
    </row>
    <row r="4" spans="1:40" ht="27.75" customHeigh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79"/>
      <c r="AN4" s="679"/>
    </row>
    <row r="5" spans="1:40" ht="14.25" customHeight="1">
      <c r="A5" s="681"/>
      <c r="B5" s="681"/>
      <c r="C5" s="681"/>
      <c r="D5" s="681"/>
      <c r="E5" s="681"/>
      <c r="F5" s="682" t="s">
        <v>68</v>
      </c>
      <c r="G5" s="682"/>
      <c r="H5" s="682"/>
      <c r="I5" s="682"/>
      <c r="J5" s="748">
        <v>5316</v>
      </c>
      <c r="K5" s="748"/>
      <c r="L5" s="748"/>
      <c r="M5" s="748"/>
      <c r="N5" s="748"/>
      <c r="O5" s="748"/>
      <c r="P5" s="748"/>
      <c r="Q5" s="785"/>
      <c r="R5" s="785"/>
      <c r="S5" s="785"/>
      <c r="T5" s="785"/>
      <c r="U5" s="785"/>
      <c r="V5" s="682" t="s">
        <v>69</v>
      </c>
      <c r="W5" s="682"/>
      <c r="X5" s="682"/>
      <c r="Y5" s="682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57"/>
      <c r="AN5" s="857"/>
    </row>
    <row r="6" spans="1:40" ht="17.25" customHeight="1">
      <c r="A6" s="683" t="s">
        <v>70</v>
      </c>
      <c r="B6" s="684"/>
      <c r="C6" s="684"/>
      <c r="D6" s="684"/>
      <c r="E6" s="685">
        <f>'报关资料录入'!F18</f>
        <v>0</v>
      </c>
      <c r="F6" s="685"/>
      <c r="G6" s="685"/>
      <c r="H6" s="685"/>
      <c r="I6" s="685"/>
      <c r="J6" s="749" t="s">
        <v>71</v>
      </c>
      <c r="K6" s="749"/>
      <c r="L6" s="749"/>
      <c r="M6" s="749"/>
      <c r="N6" s="749"/>
      <c r="O6" s="750">
        <f>'报关资料录入'!P12</f>
        <v>0</v>
      </c>
      <c r="P6" s="683" t="s">
        <v>72</v>
      </c>
      <c r="Q6" s="684"/>
      <c r="R6" s="684"/>
      <c r="S6" s="684"/>
      <c r="T6" s="759"/>
      <c r="U6" s="786"/>
      <c r="V6" s="787" t="s">
        <v>73</v>
      </c>
      <c r="W6" s="786"/>
      <c r="X6" s="786"/>
      <c r="Y6" s="793"/>
      <c r="Z6" s="683" t="s">
        <v>3</v>
      </c>
      <c r="AA6" s="684"/>
      <c r="AB6" s="684"/>
      <c r="AC6" s="817"/>
      <c r="AD6" s="693"/>
      <c r="AE6" s="693"/>
      <c r="AF6" s="693"/>
      <c r="AG6" s="683" t="s">
        <v>74</v>
      </c>
      <c r="AH6" s="684"/>
      <c r="AI6" s="684"/>
      <c r="AJ6" s="817"/>
      <c r="AK6" s="817"/>
      <c r="AL6" s="756"/>
      <c r="AM6" s="858"/>
      <c r="AN6" s="857"/>
    </row>
    <row r="7" spans="1:40" ht="12" customHeight="1">
      <c r="A7" s="686">
        <f>'报关资料录入'!F7</f>
        <v>0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751"/>
      <c r="P7" s="686">
        <f>'报关资料录入'!N18</f>
        <v>0</v>
      </c>
      <c r="Q7" s="687"/>
      <c r="R7" s="687"/>
      <c r="S7" s="687"/>
      <c r="T7" s="751"/>
      <c r="U7" s="763"/>
      <c r="V7" s="788"/>
      <c r="W7" s="788"/>
      <c r="X7" s="788"/>
      <c r="Y7" s="818"/>
      <c r="Z7" s="819">
        <f>'报关资料录入'!F6</f>
        <v>0</v>
      </c>
      <c r="AA7" s="687"/>
      <c r="AB7" s="687"/>
      <c r="AC7" s="687"/>
      <c r="AD7" s="687"/>
      <c r="AE7" s="687"/>
      <c r="AF7" s="751"/>
      <c r="AG7" s="686">
        <f>'报关资料录入'!F20</f>
        <v>0</v>
      </c>
      <c r="AH7" s="687"/>
      <c r="AI7" s="687"/>
      <c r="AJ7" s="687"/>
      <c r="AK7" s="687"/>
      <c r="AL7" s="751"/>
      <c r="AM7" s="857"/>
      <c r="AN7" s="857"/>
    </row>
    <row r="8" spans="1:40" ht="17.25" customHeight="1">
      <c r="A8" s="683" t="s">
        <v>75</v>
      </c>
      <c r="B8" s="684"/>
      <c r="C8" s="684"/>
      <c r="D8" s="684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752"/>
      <c r="P8" s="683" t="s">
        <v>35</v>
      </c>
      <c r="Q8" s="684"/>
      <c r="R8" s="684"/>
      <c r="S8" s="684"/>
      <c r="T8" s="759"/>
      <c r="U8" s="789"/>
      <c r="V8" s="789" t="s">
        <v>76</v>
      </c>
      <c r="W8" s="789"/>
      <c r="X8" s="789"/>
      <c r="Y8" s="820"/>
      <c r="Z8" s="821"/>
      <c r="AA8" s="684" t="s">
        <v>77</v>
      </c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759"/>
      <c r="AM8" s="857"/>
      <c r="AN8" s="857"/>
    </row>
    <row r="9" spans="1:40" ht="12" customHeight="1">
      <c r="A9" s="689">
        <f>'报关资料录入'!F14</f>
        <v>0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753"/>
      <c r="P9" s="686">
        <f>'报关资料录入'!N32</f>
        <v>0</v>
      </c>
      <c r="Q9" s="687"/>
      <c r="R9" s="687"/>
      <c r="S9" s="687"/>
      <c r="T9" s="751"/>
      <c r="U9" s="763"/>
      <c r="V9" s="790"/>
      <c r="W9" s="790"/>
      <c r="X9" s="790"/>
      <c r="Y9" s="822"/>
      <c r="Z9" s="823"/>
      <c r="AA9" s="790" t="s">
        <v>78</v>
      </c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822"/>
      <c r="AM9" s="857"/>
      <c r="AN9" s="858"/>
    </row>
    <row r="10" spans="1:40" ht="18.75" customHeight="1">
      <c r="A10" s="683" t="s">
        <v>10</v>
      </c>
      <c r="B10" s="684"/>
      <c r="C10" s="684"/>
      <c r="D10" s="684"/>
      <c r="E10" s="685"/>
      <c r="F10" s="685"/>
      <c r="G10" s="685"/>
      <c r="H10" s="685"/>
      <c r="I10" s="685"/>
      <c r="J10" s="754" t="s">
        <v>79</v>
      </c>
      <c r="K10" s="754"/>
      <c r="L10" s="754"/>
      <c r="M10" s="754"/>
      <c r="N10" s="754"/>
      <c r="O10" s="755">
        <f>'报关资料录入'!F18</f>
        <v>0</v>
      </c>
      <c r="P10" s="691" t="s">
        <v>80</v>
      </c>
      <c r="Q10" s="789"/>
      <c r="R10" s="789"/>
      <c r="S10" s="693"/>
      <c r="T10" s="756"/>
      <c r="U10" s="786"/>
      <c r="V10" s="791" t="s">
        <v>18</v>
      </c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859" t="s">
        <v>20</v>
      </c>
      <c r="AH10" s="860"/>
      <c r="AI10" s="860"/>
      <c r="AJ10" s="803"/>
      <c r="AK10" s="803"/>
      <c r="AL10" s="861"/>
      <c r="AM10" s="857"/>
      <c r="AN10" s="857"/>
    </row>
    <row r="11" spans="1:40" ht="22.5" customHeight="1">
      <c r="A11" s="686">
        <f>'报关资料录入'!F12</f>
        <v>0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751"/>
      <c r="P11" s="686">
        <f>'报关资料录入'!N22</f>
        <v>0</v>
      </c>
      <c r="Q11" s="687"/>
      <c r="R11" s="687"/>
      <c r="S11" s="687"/>
      <c r="T11" s="751"/>
      <c r="U11" s="763"/>
      <c r="V11" s="687">
        <f>'报关资料录入'!N20</f>
        <v>0</v>
      </c>
      <c r="W11" s="687"/>
      <c r="X11" s="687"/>
      <c r="Y11" s="687"/>
      <c r="Z11" s="687"/>
      <c r="AA11" s="687"/>
      <c r="AB11" s="687"/>
      <c r="AC11" s="687"/>
      <c r="AD11" s="687"/>
      <c r="AE11" s="687"/>
      <c r="AF11" s="751"/>
      <c r="AG11" s="686"/>
      <c r="AH11" s="687"/>
      <c r="AI11" s="687"/>
      <c r="AJ11" s="687"/>
      <c r="AK11" s="687"/>
      <c r="AL11" s="751"/>
      <c r="AM11" s="857"/>
      <c r="AN11" s="857"/>
    </row>
    <row r="12" spans="1:40" ht="15.75" customHeight="1">
      <c r="A12" s="691" t="s">
        <v>16</v>
      </c>
      <c r="B12" s="692"/>
      <c r="C12" s="692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756"/>
      <c r="P12" s="683" t="s">
        <v>23</v>
      </c>
      <c r="Q12" s="792"/>
      <c r="R12" s="792"/>
      <c r="S12" s="786"/>
      <c r="T12" s="786"/>
      <c r="U12" s="793"/>
      <c r="V12" s="683" t="s">
        <v>81</v>
      </c>
      <c r="W12" s="684"/>
      <c r="X12" s="684"/>
      <c r="Y12" s="684"/>
      <c r="Z12" s="684"/>
      <c r="AA12" s="684"/>
      <c r="AB12" s="759"/>
      <c r="AC12" s="789" t="s">
        <v>82</v>
      </c>
      <c r="AD12" s="820"/>
      <c r="AE12" s="691" t="s">
        <v>83</v>
      </c>
      <c r="AF12" s="789"/>
      <c r="AG12" s="789"/>
      <c r="AH12" s="789"/>
      <c r="AI12" s="693"/>
      <c r="AJ12" s="693"/>
      <c r="AK12" s="693"/>
      <c r="AL12" s="756"/>
      <c r="AM12" s="857"/>
      <c r="AN12" s="857"/>
    </row>
    <row r="13" spans="1:40" ht="18" customHeight="1">
      <c r="A13" s="694">
        <f>'报关资料录入'!V18</f>
        <v>0</v>
      </c>
      <c r="B13" s="695"/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757"/>
      <c r="P13" s="758">
        <f>'报关资料录入'!F24</f>
        <v>0</v>
      </c>
      <c r="Q13" s="763"/>
      <c r="R13" s="763"/>
      <c r="S13" s="763"/>
      <c r="T13" s="763"/>
      <c r="U13" s="794"/>
      <c r="V13" s="686">
        <f>'报关资料录入'!F26</f>
        <v>0</v>
      </c>
      <c r="W13" s="687"/>
      <c r="X13" s="687"/>
      <c r="Y13" s="687"/>
      <c r="Z13" s="687"/>
      <c r="AA13" s="687"/>
      <c r="AB13" s="751"/>
      <c r="AC13" s="763">
        <f>'报关资料录入'!F28</f>
        <v>0</v>
      </c>
      <c r="AD13" s="794"/>
      <c r="AE13" s="824">
        <v>0</v>
      </c>
      <c r="AF13" s="788"/>
      <c r="AG13" s="788"/>
      <c r="AH13" s="788"/>
      <c r="AI13" s="788"/>
      <c r="AJ13" s="788"/>
      <c r="AK13" s="788"/>
      <c r="AL13" s="818"/>
      <c r="AM13" s="857"/>
      <c r="AN13" s="857"/>
    </row>
    <row r="14" spans="1:40" ht="16.5" customHeight="1">
      <c r="A14" s="683" t="s">
        <v>38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759"/>
      <c r="P14" s="683" t="s">
        <v>84</v>
      </c>
      <c r="Q14" s="684"/>
      <c r="R14" s="795" t="s">
        <v>85</v>
      </c>
      <c r="S14" s="693"/>
      <c r="T14" s="756"/>
      <c r="U14" s="786"/>
      <c r="V14" s="795" t="s">
        <v>86</v>
      </c>
      <c r="W14" s="749"/>
      <c r="X14" s="749"/>
      <c r="Y14" s="749"/>
      <c r="Z14" s="787"/>
      <c r="AA14" s="825" t="s">
        <v>24</v>
      </c>
      <c r="AB14" s="793"/>
      <c r="AC14" s="693" t="s">
        <v>87</v>
      </c>
      <c r="AD14" s="756"/>
      <c r="AE14" s="683" t="s">
        <v>88</v>
      </c>
      <c r="AF14" s="684"/>
      <c r="AG14" s="684"/>
      <c r="AH14" s="793"/>
      <c r="AI14" s="693" t="s">
        <v>89</v>
      </c>
      <c r="AJ14" s="693"/>
      <c r="AK14" s="693"/>
      <c r="AL14" s="793"/>
      <c r="AM14" s="857"/>
      <c r="AN14" s="857"/>
    </row>
    <row r="15" spans="1:40" ht="16.5" customHeight="1">
      <c r="A15" s="686" t="s">
        <v>90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751"/>
      <c r="P15" s="686">
        <f>'装箱单'!D32</f>
        <v>0</v>
      </c>
      <c r="Q15" s="751"/>
      <c r="R15" s="796">
        <f>'装箱单'!G32</f>
        <v>0</v>
      </c>
      <c r="S15" s="797"/>
      <c r="T15" s="797"/>
      <c r="U15" s="763"/>
      <c r="V15" s="796">
        <f>'装箱单'!H32</f>
        <v>0</v>
      </c>
      <c r="W15" s="797"/>
      <c r="X15" s="797"/>
      <c r="Y15" s="826"/>
      <c r="Z15" s="763"/>
      <c r="AA15" s="763">
        <f>'报关资料录入'!N24</f>
        <v>0</v>
      </c>
      <c r="AB15" s="794"/>
      <c r="AC15" s="788">
        <v>0</v>
      </c>
      <c r="AD15" s="818"/>
      <c r="AE15" s="824">
        <v>0</v>
      </c>
      <c r="AF15" s="788"/>
      <c r="AG15" s="788"/>
      <c r="AH15" s="818"/>
      <c r="AI15" s="788">
        <v>0</v>
      </c>
      <c r="AJ15" s="788"/>
      <c r="AK15" s="788"/>
      <c r="AL15" s="818"/>
      <c r="AM15" s="857"/>
      <c r="AN15" s="857"/>
    </row>
    <row r="16" spans="1:40" ht="15" customHeight="1">
      <c r="A16" s="683" t="str">
        <f>'报关资料录入'!D32</f>
        <v>集装箱号</v>
      </c>
      <c r="B16" s="684"/>
      <c r="C16" s="684"/>
      <c r="D16" s="693">
        <f>'报关资料录入'!F32</f>
        <v>0</v>
      </c>
      <c r="E16" s="693"/>
      <c r="F16" s="693"/>
      <c r="G16" s="693"/>
      <c r="H16" s="693"/>
      <c r="I16" s="693"/>
      <c r="J16" s="756"/>
      <c r="K16" s="760" t="s">
        <v>91</v>
      </c>
      <c r="L16" s="761"/>
      <c r="M16" s="761"/>
      <c r="N16" s="685">
        <v>0</v>
      </c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862"/>
      <c r="AM16" s="857"/>
      <c r="AN16" s="857"/>
    </row>
    <row r="17" spans="1:58" ht="9" customHeight="1">
      <c r="A17" s="696">
        <v>0</v>
      </c>
      <c r="B17" s="697"/>
      <c r="C17" s="697"/>
      <c r="D17" s="697"/>
      <c r="E17" s="697"/>
      <c r="F17" s="697"/>
      <c r="G17" s="697"/>
      <c r="H17" s="697"/>
      <c r="I17" s="697"/>
      <c r="J17" s="762"/>
      <c r="K17" s="758"/>
      <c r="L17" s="763"/>
      <c r="M17" s="763"/>
      <c r="N17" s="764"/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863"/>
      <c r="AM17" s="857"/>
      <c r="AN17" s="857"/>
      <c r="AO17" s="857"/>
      <c r="AP17" s="857"/>
      <c r="AQ17" s="857"/>
      <c r="AR17" s="858"/>
      <c r="AS17" s="857"/>
      <c r="AT17" s="857"/>
      <c r="AU17" s="857"/>
      <c r="AV17" s="857"/>
      <c r="AW17" s="857"/>
      <c r="AX17" s="857"/>
      <c r="AY17" s="857"/>
      <c r="AZ17" s="857"/>
      <c r="BA17" s="857"/>
      <c r="BB17" s="857"/>
      <c r="BC17" s="857"/>
      <c r="BD17" s="857"/>
      <c r="BE17" s="857"/>
      <c r="BF17" s="857"/>
    </row>
    <row r="18" spans="1:58" ht="16.5" customHeight="1">
      <c r="A18" s="698" t="s">
        <v>92</v>
      </c>
      <c r="B18" s="699"/>
      <c r="C18" s="699"/>
      <c r="D18" s="699"/>
      <c r="E18" s="699"/>
      <c r="F18" s="699"/>
      <c r="G18" s="700">
        <f>'报关资料录入'!T37</f>
        <v>0</v>
      </c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864"/>
      <c r="AM18" s="858"/>
      <c r="AN18" s="858"/>
      <c r="AO18" s="858"/>
      <c r="AP18" s="888"/>
      <c r="AQ18" s="858"/>
      <c r="AR18" s="858"/>
      <c r="AS18" s="858"/>
      <c r="AT18" s="858"/>
      <c r="AU18" s="858"/>
      <c r="AV18" s="858"/>
      <c r="AW18" s="858"/>
      <c r="AX18" s="858"/>
      <c r="AY18" s="858"/>
      <c r="AZ18" s="858"/>
      <c r="BA18" s="858"/>
      <c r="BB18" s="858"/>
      <c r="BC18" s="858"/>
      <c r="BD18" s="858"/>
      <c r="BE18" s="858"/>
      <c r="BF18" s="858"/>
    </row>
    <row r="19" spans="1:58" ht="8.25" customHeight="1">
      <c r="A19" s="702">
        <f>'报关资料录入'!M37</f>
        <v>0</v>
      </c>
      <c r="B19" s="703"/>
      <c r="C19" s="703"/>
      <c r="D19" s="703"/>
      <c r="E19" s="703"/>
      <c r="F19" s="704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865"/>
      <c r="AM19" s="858"/>
      <c r="AN19" s="858"/>
      <c r="AO19" s="858"/>
      <c r="AP19" s="888"/>
      <c r="AQ19" s="888"/>
      <c r="AR19" s="858"/>
      <c r="AS19" s="858"/>
      <c r="AT19" s="858"/>
      <c r="AU19" s="858"/>
      <c r="AV19" s="858"/>
      <c r="AW19" s="858"/>
      <c r="AX19" s="858"/>
      <c r="AY19" s="858"/>
      <c r="AZ19" s="858"/>
      <c r="BA19" s="858"/>
      <c r="BB19" s="858"/>
      <c r="BC19" s="858"/>
      <c r="BD19" s="858"/>
      <c r="BE19" s="858"/>
      <c r="BF19" s="858"/>
    </row>
    <row r="20" spans="1:58" ht="12" customHeight="1">
      <c r="A20" s="702"/>
      <c r="B20" s="703"/>
      <c r="C20" s="703"/>
      <c r="D20" s="703"/>
      <c r="E20" s="703"/>
      <c r="F20" s="704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865"/>
      <c r="AM20" s="858"/>
      <c r="AN20" s="858"/>
      <c r="AO20" s="858"/>
      <c r="AP20" s="858"/>
      <c r="AQ20" s="858"/>
      <c r="AR20" s="858"/>
      <c r="AS20" s="858"/>
      <c r="AT20" s="858"/>
      <c r="AU20" s="858"/>
      <c r="AV20" s="858"/>
      <c r="AW20" s="858"/>
      <c r="AX20" s="858"/>
      <c r="AY20" s="858"/>
      <c r="AZ20" s="858"/>
      <c r="BA20" s="858"/>
      <c r="BB20" s="858"/>
      <c r="BC20" s="858"/>
      <c r="BD20" s="858"/>
      <c r="BE20" s="858"/>
      <c r="BF20" s="858"/>
    </row>
    <row r="21" spans="1:58" ht="12" customHeight="1">
      <c r="A21" s="706"/>
      <c r="B21" s="707"/>
      <c r="C21" s="707"/>
      <c r="D21" s="707"/>
      <c r="E21" s="707"/>
      <c r="F21" s="707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866"/>
      <c r="AM21" s="858"/>
      <c r="AN21" s="858"/>
      <c r="AO21" s="858"/>
      <c r="AP21" s="858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8"/>
      <c r="BD21" s="858"/>
      <c r="BE21" s="858"/>
      <c r="BF21" s="858"/>
    </row>
    <row r="22" spans="1:58" ht="12" customHeight="1">
      <c r="A22" s="709" t="s">
        <v>53</v>
      </c>
      <c r="B22" s="710" t="s">
        <v>54</v>
      </c>
      <c r="C22" s="710"/>
      <c r="D22" s="710"/>
      <c r="E22" s="710"/>
      <c r="F22" s="710"/>
      <c r="G22" s="710"/>
      <c r="H22" s="710"/>
      <c r="I22" s="710" t="s">
        <v>93</v>
      </c>
      <c r="J22" s="710"/>
      <c r="K22" s="710"/>
      <c r="L22" s="710"/>
      <c r="M22" s="710"/>
      <c r="N22" s="710"/>
      <c r="O22" s="710"/>
      <c r="P22" s="710" t="s">
        <v>59</v>
      </c>
      <c r="Q22" s="710"/>
      <c r="R22" s="710"/>
      <c r="S22" s="710"/>
      <c r="T22" s="761"/>
      <c r="U22" s="761"/>
      <c r="V22" s="699" t="s">
        <v>94</v>
      </c>
      <c r="W22" s="699"/>
      <c r="X22" s="699"/>
      <c r="Y22" s="699"/>
      <c r="Z22" s="699"/>
      <c r="AA22" s="699"/>
      <c r="AB22" s="699"/>
      <c r="AC22" s="699"/>
      <c r="AD22" s="745" t="s">
        <v>95</v>
      </c>
      <c r="AE22" s="745"/>
      <c r="AF22" s="745"/>
      <c r="AG22" s="745"/>
      <c r="AH22" s="867"/>
      <c r="AI22" s="699" t="s">
        <v>64</v>
      </c>
      <c r="AJ22" s="699"/>
      <c r="AK22" s="699" t="s">
        <v>96</v>
      </c>
      <c r="AL22" s="868" t="s">
        <v>61</v>
      </c>
      <c r="AM22" s="857"/>
      <c r="AN22" s="857"/>
      <c r="AO22" s="857"/>
      <c r="AP22" s="857"/>
      <c r="AQ22" s="857"/>
      <c r="AR22" s="857"/>
      <c r="AS22" s="857"/>
      <c r="AT22" s="857"/>
      <c r="AU22" s="857"/>
      <c r="AV22" s="857"/>
      <c r="AW22" s="857"/>
      <c r="AX22" s="857"/>
      <c r="AY22" s="857"/>
      <c r="AZ22" s="857"/>
      <c r="BA22" s="857"/>
      <c r="BB22" s="857"/>
      <c r="BC22" s="857"/>
      <c r="BD22" s="857"/>
      <c r="BE22" s="857"/>
      <c r="BF22" s="857"/>
    </row>
    <row r="23" spans="1:58" ht="20.25" customHeight="1">
      <c r="A23" s="711">
        <f>'报关资料录入'!B47</f>
        <v>0</v>
      </c>
      <c r="B23" s="712">
        <f>'报关资料录入'!C47</f>
        <v>0</v>
      </c>
      <c r="C23" s="713"/>
      <c r="D23" s="713"/>
      <c r="E23" s="713"/>
      <c r="F23" s="713"/>
      <c r="G23" s="713"/>
      <c r="H23" s="713"/>
      <c r="I23" s="765">
        <f>'报关资料录入'!F47</f>
        <v>0</v>
      </c>
      <c r="J23" s="765"/>
      <c r="K23" s="765"/>
      <c r="L23" s="765"/>
      <c r="M23" s="765"/>
      <c r="N23" s="765"/>
      <c r="O23" s="765"/>
      <c r="P23" s="766">
        <f>'报关资料录入'!U47</f>
        <v>0</v>
      </c>
      <c r="Q23" s="766"/>
      <c r="R23" s="766"/>
      <c r="S23" s="798">
        <f>'报关资料录入'!W47</f>
        <v>0</v>
      </c>
      <c r="T23" s="799"/>
      <c r="U23" s="799"/>
      <c r="V23" s="800">
        <f>'报关资料录入'!AB47</f>
        <v>0</v>
      </c>
      <c r="W23" s="786"/>
      <c r="X23" s="786"/>
      <c r="Y23" s="786"/>
      <c r="Z23" s="786"/>
      <c r="AA23" s="827">
        <f>'报关资料录入'!X47</f>
        <v>0</v>
      </c>
      <c r="AB23" s="827"/>
      <c r="AC23" s="827"/>
      <c r="AD23" s="828">
        <f>AA23*P23</f>
        <v>0</v>
      </c>
      <c r="AE23" s="828"/>
      <c r="AF23" s="828"/>
      <c r="AG23" s="828"/>
      <c r="AH23" s="828"/>
      <c r="AI23" s="786">
        <f>'报关资料录入'!AF47</f>
        <v>0</v>
      </c>
      <c r="AJ23" s="786"/>
      <c r="AK23" s="869">
        <f>'报关资料录入'!V32</f>
        <v>0</v>
      </c>
      <c r="AL23" s="870">
        <f>'报关资料录入'!AA47</f>
        <v>0</v>
      </c>
      <c r="AM23" s="871"/>
      <c r="AN23" s="871"/>
      <c r="AO23" s="871"/>
      <c r="AP23" s="871"/>
      <c r="AQ23" s="889"/>
      <c r="AR23" s="871"/>
      <c r="AS23" s="871"/>
      <c r="AT23" s="871"/>
      <c r="AU23" s="871"/>
      <c r="AV23" s="871"/>
      <c r="AW23" s="871"/>
      <c r="AX23" s="871"/>
      <c r="AY23" s="871"/>
      <c r="AZ23" s="871"/>
      <c r="BA23" s="871"/>
      <c r="BB23" s="871"/>
      <c r="BC23" s="871"/>
      <c r="BD23" s="871"/>
      <c r="BE23" s="871"/>
      <c r="BF23" s="871"/>
    </row>
    <row r="24" spans="1:58" ht="17.25" customHeight="1">
      <c r="A24" s="714"/>
      <c r="B24" s="715" t="s">
        <v>97</v>
      </c>
      <c r="C24" s="716"/>
      <c r="D24" s="716"/>
      <c r="E24" s="716"/>
      <c r="F24" s="716"/>
      <c r="G24" s="716"/>
      <c r="H24" s="716"/>
      <c r="I24" s="767">
        <f>'报关资料录入'!F48</f>
        <v>0</v>
      </c>
      <c r="J24" s="767"/>
      <c r="K24" s="767"/>
      <c r="L24" s="767"/>
      <c r="M24" s="767"/>
      <c r="N24" s="767"/>
      <c r="O24" s="767"/>
      <c r="P24" s="768">
        <f>'报关资料录入'!U48</f>
        <v>0</v>
      </c>
      <c r="Q24" s="768"/>
      <c r="R24" s="768"/>
      <c r="S24" s="801">
        <f>'报关资料录入'!W48</f>
        <v>0</v>
      </c>
      <c r="T24" s="734"/>
      <c r="U24" s="734"/>
      <c r="V24" s="802"/>
      <c r="W24" s="803"/>
      <c r="X24" s="803"/>
      <c r="Y24" s="803"/>
      <c r="Z24" s="802"/>
      <c r="AA24" s="829"/>
      <c r="AB24" s="830"/>
      <c r="AC24" s="830"/>
      <c r="AD24" s="829"/>
      <c r="AE24" s="831"/>
      <c r="AF24" s="831"/>
      <c r="AG24" s="831"/>
      <c r="AH24" s="831"/>
      <c r="AI24" s="802" t="s">
        <v>98</v>
      </c>
      <c r="AJ24" s="802"/>
      <c r="AK24" s="872"/>
      <c r="AL24" s="762"/>
      <c r="AM24" s="873"/>
      <c r="AN24" s="873"/>
      <c r="AO24" s="871"/>
      <c r="AP24" s="873"/>
      <c r="AQ24" s="873"/>
      <c r="AR24" s="873"/>
      <c r="AS24" s="873"/>
      <c r="AT24" s="873"/>
      <c r="AU24" s="873"/>
      <c r="AV24" s="873"/>
      <c r="AW24" s="873"/>
      <c r="AX24" s="873"/>
      <c r="AY24" s="873"/>
      <c r="AZ24" s="873"/>
      <c r="BA24" s="873"/>
      <c r="BB24" s="873"/>
      <c r="BC24" s="873"/>
      <c r="BD24" s="873"/>
      <c r="BE24" s="873"/>
      <c r="BF24" s="873"/>
    </row>
    <row r="25" spans="1:58" ht="11.25" customHeight="1">
      <c r="A25" s="717"/>
      <c r="B25" s="718"/>
      <c r="C25" s="718"/>
      <c r="D25" s="718"/>
      <c r="E25" s="718"/>
      <c r="F25" s="718"/>
      <c r="G25" s="718"/>
      <c r="H25" s="718"/>
      <c r="I25" s="769"/>
      <c r="J25" s="769"/>
      <c r="K25" s="769"/>
      <c r="L25" s="769"/>
      <c r="M25" s="769"/>
      <c r="N25" s="769"/>
      <c r="O25" s="769"/>
      <c r="P25" s="770"/>
      <c r="Q25" s="770"/>
      <c r="R25" s="770"/>
      <c r="S25" s="718"/>
      <c r="T25" s="804"/>
      <c r="U25" s="804"/>
      <c r="V25" s="805"/>
      <c r="W25" s="806"/>
      <c r="X25" s="806"/>
      <c r="Y25" s="806"/>
      <c r="Z25" s="805"/>
      <c r="AA25" s="832"/>
      <c r="AB25" s="830"/>
      <c r="AC25" s="830"/>
      <c r="AD25" s="832"/>
      <c r="AE25" s="833"/>
      <c r="AF25" s="833"/>
      <c r="AG25" s="833"/>
      <c r="AH25" s="833"/>
      <c r="AI25" s="805"/>
      <c r="AJ25" s="805"/>
      <c r="AK25" s="874"/>
      <c r="AL25" s="875"/>
      <c r="AM25" s="873"/>
      <c r="AN25" s="873"/>
      <c r="AO25" s="873"/>
      <c r="AP25" s="873"/>
      <c r="AQ25" s="871"/>
      <c r="AR25" s="873"/>
      <c r="AS25" s="873"/>
      <c r="AT25" s="873"/>
      <c r="AU25" s="873"/>
      <c r="AV25" s="873"/>
      <c r="AW25" s="873"/>
      <c r="AX25" s="873"/>
      <c r="AY25" s="873"/>
      <c r="AZ25" s="873"/>
      <c r="BA25" s="873"/>
      <c r="BB25" s="873"/>
      <c r="BC25" s="873"/>
      <c r="BD25" s="873"/>
      <c r="BE25" s="873"/>
      <c r="BF25" s="873"/>
    </row>
    <row r="26" spans="1:58" ht="15" customHeight="1">
      <c r="A26" s="719">
        <f>'报关资料录入'!B49</f>
        <v>0</v>
      </c>
      <c r="B26" s="712">
        <f>'报关资料录入'!C49</f>
        <v>0</v>
      </c>
      <c r="C26" s="713"/>
      <c r="D26" s="713"/>
      <c r="E26" s="713"/>
      <c r="F26" s="713"/>
      <c r="G26" s="713"/>
      <c r="H26" s="713"/>
      <c r="I26" s="765">
        <f>'报关资料录入'!F49</f>
        <v>0</v>
      </c>
      <c r="J26" s="765"/>
      <c r="K26" s="765"/>
      <c r="L26" s="765"/>
      <c r="M26" s="765"/>
      <c r="N26" s="765"/>
      <c r="O26" s="765"/>
      <c r="P26" s="766">
        <f>'报关资料录入'!U49</f>
        <v>0</v>
      </c>
      <c r="Q26" s="766"/>
      <c r="R26" s="766"/>
      <c r="S26" s="807">
        <f>'报关资料录入'!W49</f>
        <v>0</v>
      </c>
      <c r="T26" s="808"/>
      <c r="U26" s="808"/>
      <c r="V26" s="807">
        <f>'报关资料录入'!AB49</f>
        <v>0</v>
      </c>
      <c r="W26" s="807"/>
      <c r="X26" s="807"/>
      <c r="Y26" s="807"/>
      <c r="Z26" s="807"/>
      <c r="AA26" s="834">
        <f>'报关资料录入'!X49</f>
        <v>0</v>
      </c>
      <c r="AB26" s="834"/>
      <c r="AC26" s="834"/>
      <c r="AD26" s="835">
        <f>AA26*P26</f>
        <v>0</v>
      </c>
      <c r="AE26" s="835"/>
      <c r="AF26" s="835"/>
      <c r="AG26" s="835"/>
      <c r="AH26" s="835"/>
      <c r="AI26" s="807">
        <f>'报关资料录入'!AF49</f>
        <v>0</v>
      </c>
      <c r="AJ26" s="807"/>
      <c r="AK26" s="869">
        <f>'报关资料录入'!V32</f>
        <v>0</v>
      </c>
      <c r="AL26" s="876">
        <f>'报关资料录入'!AA49</f>
        <v>0</v>
      </c>
      <c r="AM26" s="873"/>
      <c r="AN26" s="873"/>
      <c r="AO26" s="873"/>
      <c r="AP26" s="873"/>
      <c r="AQ26" s="871"/>
      <c r="AR26" s="873"/>
      <c r="AS26" s="873"/>
      <c r="AT26" s="873"/>
      <c r="AU26" s="873"/>
      <c r="AV26" s="873"/>
      <c r="AW26" s="873"/>
      <c r="AX26" s="873"/>
      <c r="AY26" s="873"/>
      <c r="AZ26" s="873"/>
      <c r="BA26" s="873"/>
      <c r="BB26" s="873"/>
      <c r="BC26" s="873"/>
      <c r="BD26" s="873"/>
      <c r="BE26" s="873"/>
      <c r="BF26" s="873"/>
    </row>
    <row r="27" spans="1:58" ht="15" customHeight="1">
      <c r="A27" s="720" t="s">
        <v>97</v>
      </c>
      <c r="B27" s="715" t="s">
        <v>97</v>
      </c>
      <c r="C27" s="715"/>
      <c r="D27" s="715"/>
      <c r="E27" s="715"/>
      <c r="F27" s="715"/>
      <c r="G27" s="715"/>
      <c r="H27" s="715"/>
      <c r="I27" s="767">
        <f>'报关资料录入'!F50</f>
        <v>0</v>
      </c>
      <c r="J27" s="771"/>
      <c r="K27" s="771"/>
      <c r="L27" s="771"/>
      <c r="M27" s="771"/>
      <c r="N27" s="771"/>
      <c r="O27" s="771"/>
      <c r="P27" s="768">
        <f>'报关资料录入'!U50</f>
        <v>0</v>
      </c>
      <c r="Q27" s="768"/>
      <c r="R27" s="768"/>
      <c r="S27" s="802">
        <f>'报关资料录入'!W50</f>
        <v>0</v>
      </c>
      <c r="T27" s="734"/>
      <c r="U27" s="734"/>
      <c r="V27" s="802"/>
      <c r="W27" s="697"/>
      <c r="X27" s="803"/>
      <c r="Y27" s="803"/>
      <c r="Z27" s="802"/>
      <c r="AA27" s="829"/>
      <c r="AB27" s="830"/>
      <c r="AC27" s="830"/>
      <c r="AD27" s="829"/>
      <c r="AE27" s="836"/>
      <c r="AF27" s="836"/>
      <c r="AG27" s="836"/>
      <c r="AH27" s="836"/>
      <c r="AI27" s="877" t="s">
        <v>98</v>
      </c>
      <c r="AJ27" s="802"/>
      <c r="AK27" s="872"/>
      <c r="AL27" s="861"/>
      <c r="AM27" s="873"/>
      <c r="AN27" s="873"/>
      <c r="AO27" s="873"/>
      <c r="AP27" s="873"/>
      <c r="AQ27" s="873"/>
      <c r="AR27" s="873"/>
      <c r="AS27" s="873"/>
      <c r="AT27" s="873"/>
      <c r="AU27" s="873"/>
      <c r="AV27" s="873"/>
      <c r="AW27" s="873"/>
      <c r="AX27" s="873"/>
      <c r="AY27" s="873"/>
      <c r="AZ27" s="873"/>
      <c r="BA27" s="873"/>
      <c r="BB27" s="873"/>
      <c r="BC27" s="873"/>
      <c r="BD27" s="873"/>
      <c r="BE27" s="873"/>
      <c r="BF27" s="873"/>
    </row>
    <row r="28" spans="1:58" ht="15" customHeight="1">
      <c r="A28" s="721"/>
      <c r="B28" s="718" t="s">
        <v>97</v>
      </c>
      <c r="C28" s="718"/>
      <c r="D28" s="718"/>
      <c r="E28" s="718"/>
      <c r="F28" s="718"/>
      <c r="G28" s="718"/>
      <c r="H28" s="718"/>
      <c r="I28" s="772"/>
      <c r="J28" s="772"/>
      <c r="K28" s="772"/>
      <c r="L28" s="772"/>
      <c r="M28" s="772"/>
      <c r="N28" s="772"/>
      <c r="O28" s="772"/>
      <c r="P28" s="770"/>
      <c r="Q28" s="770"/>
      <c r="R28" s="770"/>
      <c r="S28" s="805" t="s">
        <v>97</v>
      </c>
      <c r="T28" s="804"/>
      <c r="U28" s="804"/>
      <c r="V28" s="805"/>
      <c r="W28" s="806"/>
      <c r="X28" s="806"/>
      <c r="Y28" s="806"/>
      <c r="Z28" s="805"/>
      <c r="AA28" s="832"/>
      <c r="AB28" s="830"/>
      <c r="AC28" s="830"/>
      <c r="AD28" s="832"/>
      <c r="AE28" s="837"/>
      <c r="AF28" s="837"/>
      <c r="AG28" s="837"/>
      <c r="AH28" s="837"/>
      <c r="AI28" s="805"/>
      <c r="AJ28" s="805"/>
      <c r="AK28" s="806" t="s">
        <v>97</v>
      </c>
      <c r="AL28" s="878"/>
      <c r="AM28" s="873"/>
      <c r="AN28" s="873"/>
      <c r="AO28" s="873"/>
      <c r="AP28" s="873"/>
      <c r="AQ28" s="873"/>
      <c r="AR28" s="873"/>
      <c r="AS28" s="890"/>
      <c r="AT28" s="873"/>
      <c r="AU28" s="873"/>
      <c r="AV28" s="873"/>
      <c r="AW28" s="873"/>
      <c r="AX28" s="873"/>
      <c r="AY28" s="873"/>
      <c r="AZ28" s="873"/>
      <c r="BA28" s="873"/>
      <c r="BB28" s="873"/>
      <c r="BC28" s="873"/>
      <c r="BD28" s="873"/>
      <c r="BE28" s="873"/>
      <c r="BF28" s="873"/>
    </row>
    <row r="29" spans="1:58" ht="15" customHeight="1">
      <c r="A29" s="719">
        <f>'报关资料录入'!B51</f>
        <v>0</v>
      </c>
      <c r="B29" s="712">
        <f>'报关资料录入'!C51</f>
        <v>0</v>
      </c>
      <c r="C29" s="713"/>
      <c r="D29" s="713"/>
      <c r="E29" s="713"/>
      <c r="F29" s="713"/>
      <c r="G29" s="713"/>
      <c r="H29" s="713"/>
      <c r="I29" s="765">
        <f>'报关资料录入'!F51</f>
        <v>0</v>
      </c>
      <c r="J29" s="765"/>
      <c r="K29" s="765"/>
      <c r="L29" s="765"/>
      <c r="M29" s="765"/>
      <c r="N29" s="765"/>
      <c r="O29" s="765"/>
      <c r="P29" s="766">
        <f>'报关资料录入'!U51</f>
        <v>0</v>
      </c>
      <c r="Q29" s="766"/>
      <c r="R29" s="766"/>
      <c r="S29" s="807">
        <f>'报关资料录入'!W51</f>
        <v>0</v>
      </c>
      <c r="T29" s="808"/>
      <c r="U29" s="808"/>
      <c r="V29" s="809">
        <f>'报关资料录入'!AB51</f>
        <v>0</v>
      </c>
      <c r="W29" s="810"/>
      <c r="X29" s="810"/>
      <c r="Y29" s="810"/>
      <c r="Z29" s="807"/>
      <c r="AA29" s="834">
        <f>'报关资料录入'!X51</f>
        <v>0</v>
      </c>
      <c r="AB29" s="834"/>
      <c r="AC29" s="834"/>
      <c r="AD29" s="835">
        <f>AA29*P29</f>
        <v>0</v>
      </c>
      <c r="AE29" s="835"/>
      <c r="AF29" s="835"/>
      <c r="AG29" s="835"/>
      <c r="AH29" s="835"/>
      <c r="AI29" s="807" t="s">
        <v>99</v>
      </c>
      <c r="AJ29" s="807"/>
      <c r="AK29" s="879" t="s">
        <v>100</v>
      </c>
      <c r="AL29" s="876">
        <f>'报关资料录入'!AA51</f>
        <v>0</v>
      </c>
      <c r="AM29" s="873"/>
      <c r="AN29" s="873"/>
      <c r="AO29" s="873"/>
      <c r="AP29" s="873"/>
      <c r="AQ29" s="873"/>
      <c r="AR29" s="873"/>
      <c r="AS29" s="873"/>
      <c r="AT29" s="873"/>
      <c r="AU29" s="873"/>
      <c r="AV29" s="873"/>
      <c r="AW29" s="873"/>
      <c r="AX29" s="873"/>
      <c r="AY29" s="873"/>
      <c r="AZ29" s="873"/>
      <c r="BA29" s="873"/>
      <c r="BB29" s="873"/>
      <c r="BC29" s="873"/>
      <c r="BD29" s="873"/>
      <c r="BE29" s="873"/>
      <c r="BF29" s="873"/>
    </row>
    <row r="30" spans="1:58" ht="15" customHeight="1">
      <c r="A30" s="720" t="s">
        <v>97</v>
      </c>
      <c r="B30" s="715" t="s">
        <v>97</v>
      </c>
      <c r="C30" s="715"/>
      <c r="D30" s="715"/>
      <c r="E30" s="715"/>
      <c r="F30" s="715"/>
      <c r="G30" s="715"/>
      <c r="H30" s="715"/>
      <c r="I30" s="767">
        <f>'报关资料录入'!F52</f>
        <v>0</v>
      </c>
      <c r="J30" s="771"/>
      <c r="K30" s="771"/>
      <c r="L30" s="771"/>
      <c r="M30" s="771"/>
      <c r="N30" s="771"/>
      <c r="O30" s="771"/>
      <c r="P30" s="768">
        <f>'报关资料录入'!U52</f>
        <v>0</v>
      </c>
      <c r="Q30" s="768"/>
      <c r="R30" s="768"/>
      <c r="S30" s="802">
        <f>'报关资料录入'!W52</f>
        <v>0</v>
      </c>
      <c r="T30" s="734"/>
      <c r="U30" s="734"/>
      <c r="V30" s="802"/>
      <c r="W30" s="697"/>
      <c r="X30" s="803"/>
      <c r="Y30" s="803"/>
      <c r="Z30" s="802"/>
      <c r="AA30" s="829" t="s">
        <v>78</v>
      </c>
      <c r="AB30" s="830">
        <v>0</v>
      </c>
      <c r="AC30" s="830"/>
      <c r="AD30" s="829" t="s">
        <v>78</v>
      </c>
      <c r="AE30" s="836"/>
      <c r="AF30" s="836"/>
      <c r="AG30" s="836"/>
      <c r="AH30" s="836"/>
      <c r="AI30" s="877" t="s">
        <v>98</v>
      </c>
      <c r="AJ30" s="802"/>
      <c r="AK30" s="872"/>
      <c r="AL30" s="861"/>
      <c r="AM30" s="873"/>
      <c r="AN30" s="873"/>
      <c r="AO30" s="873"/>
      <c r="AP30" s="873"/>
      <c r="AQ30" s="873"/>
      <c r="AR30" s="873"/>
      <c r="AS30" s="873"/>
      <c r="AT30" s="873"/>
      <c r="AU30" s="873"/>
      <c r="AV30" s="873"/>
      <c r="AW30" s="873"/>
      <c r="AX30" s="873"/>
      <c r="AY30" s="873"/>
      <c r="AZ30" s="873"/>
      <c r="BA30" s="873"/>
      <c r="BB30" s="873"/>
      <c r="BC30" s="873"/>
      <c r="BD30" s="873"/>
      <c r="BE30" s="873"/>
      <c r="BF30" s="873"/>
    </row>
    <row r="31" spans="1:58" ht="15" customHeight="1">
      <c r="A31" s="721"/>
      <c r="B31" s="718" t="s">
        <v>97</v>
      </c>
      <c r="C31" s="718"/>
      <c r="D31" s="718"/>
      <c r="E31" s="718"/>
      <c r="F31" s="718"/>
      <c r="G31" s="718"/>
      <c r="H31" s="718"/>
      <c r="I31" s="772"/>
      <c r="J31" s="772"/>
      <c r="K31" s="772"/>
      <c r="L31" s="772"/>
      <c r="M31" s="772"/>
      <c r="N31" s="772"/>
      <c r="O31" s="772"/>
      <c r="P31" s="770"/>
      <c r="Q31" s="770"/>
      <c r="R31" s="770"/>
      <c r="S31" s="805" t="s">
        <v>97</v>
      </c>
      <c r="T31" s="804"/>
      <c r="U31" s="804"/>
      <c r="V31" s="805"/>
      <c r="W31" s="806"/>
      <c r="X31" s="806"/>
      <c r="Y31" s="806"/>
      <c r="Z31" s="805"/>
      <c r="AA31" s="832" t="s">
        <v>78</v>
      </c>
      <c r="AB31" s="838">
        <v>0</v>
      </c>
      <c r="AC31" s="838"/>
      <c r="AD31" s="832" t="s">
        <v>78</v>
      </c>
      <c r="AE31" s="837"/>
      <c r="AF31" s="837"/>
      <c r="AG31" s="837"/>
      <c r="AH31" s="837"/>
      <c r="AI31" s="806"/>
      <c r="AJ31" s="806"/>
      <c r="AK31" s="806"/>
      <c r="AL31" s="878"/>
      <c r="AM31" s="857"/>
      <c r="AN31" s="857"/>
      <c r="AO31" s="857"/>
      <c r="AP31" s="857"/>
      <c r="AQ31" s="857"/>
      <c r="AR31" s="857"/>
      <c r="AS31" s="857"/>
      <c r="AT31" s="857"/>
      <c r="AU31" s="857"/>
      <c r="AV31" s="857"/>
      <c r="AW31" s="857"/>
      <c r="AX31" s="857"/>
      <c r="AY31" s="857"/>
      <c r="AZ31" s="857"/>
      <c r="BA31" s="857"/>
      <c r="BB31" s="857"/>
      <c r="BC31" s="857"/>
      <c r="BD31" s="857"/>
      <c r="BE31" s="857"/>
      <c r="BF31" s="857"/>
    </row>
    <row r="32" spans="1:58" ht="15" customHeight="1">
      <c r="A32" s="719">
        <f>'报关资料录入'!B53</f>
        <v>0</v>
      </c>
      <c r="B32" s="712">
        <f>'报关资料录入'!C53</f>
        <v>0</v>
      </c>
      <c r="C32" s="713"/>
      <c r="D32" s="713"/>
      <c r="E32" s="713"/>
      <c r="F32" s="713"/>
      <c r="G32" s="713"/>
      <c r="H32" s="713"/>
      <c r="I32" s="765">
        <f>'报关资料录入'!F53</f>
        <v>0</v>
      </c>
      <c r="J32" s="765"/>
      <c r="K32" s="765"/>
      <c r="L32" s="765"/>
      <c r="M32" s="765"/>
      <c r="N32" s="765"/>
      <c r="O32" s="765"/>
      <c r="P32" s="766">
        <f>'报关资料录入'!U53</f>
        <v>0</v>
      </c>
      <c r="Q32" s="766"/>
      <c r="R32" s="766"/>
      <c r="S32" s="807">
        <f>'报关资料录入'!W53</f>
        <v>0</v>
      </c>
      <c r="T32" s="808"/>
      <c r="U32" s="808"/>
      <c r="V32" s="811">
        <f>'报关资料录入'!AB53</f>
        <v>0</v>
      </c>
      <c r="W32" s="807"/>
      <c r="X32" s="807"/>
      <c r="Y32" s="807"/>
      <c r="Z32" s="807"/>
      <c r="AA32" s="834">
        <f>'报关资料录入'!X53</f>
        <v>0</v>
      </c>
      <c r="AB32" s="834"/>
      <c r="AC32" s="834"/>
      <c r="AD32" s="839">
        <f>AA32*P32</f>
        <v>0</v>
      </c>
      <c r="AE32" s="839"/>
      <c r="AF32" s="839"/>
      <c r="AG32" s="839"/>
      <c r="AH32" s="839"/>
      <c r="AI32" s="807" t="s">
        <v>99</v>
      </c>
      <c r="AJ32" s="807"/>
      <c r="AK32" s="880" t="s">
        <v>100</v>
      </c>
      <c r="AL32" s="876">
        <f>'报关资料录入'!AA53</f>
        <v>0</v>
      </c>
      <c r="AM32" s="857"/>
      <c r="AN32" s="857"/>
      <c r="AO32" s="857"/>
      <c r="AP32" s="857"/>
      <c r="AQ32" s="857"/>
      <c r="AR32" s="857"/>
      <c r="AS32" s="857"/>
      <c r="AT32" s="857"/>
      <c r="AU32" s="857"/>
      <c r="AV32" s="857"/>
      <c r="AW32" s="857"/>
      <c r="AX32" s="857"/>
      <c r="AY32" s="857"/>
      <c r="AZ32" s="857"/>
      <c r="BA32" s="857"/>
      <c r="BB32" s="857"/>
      <c r="BC32" s="857"/>
      <c r="BD32" s="857"/>
      <c r="BE32" s="857"/>
      <c r="BF32" s="857"/>
    </row>
    <row r="33" spans="1:40" ht="15" customHeight="1">
      <c r="A33" s="720" t="s">
        <v>97</v>
      </c>
      <c r="B33" s="722" t="s">
        <v>97</v>
      </c>
      <c r="C33" s="722"/>
      <c r="D33" s="722"/>
      <c r="E33" s="722"/>
      <c r="F33" s="722"/>
      <c r="G33" s="722"/>
      <c r="H33" s="722"/>
      <c r="I33" s="767">
        <f>'报关资料录入'!F54</f>
        <v>0</v>
      </c>
      <c r="J33" s="771"/>
      <c r="K33" s="771"/>
      <c r="L33" s="771"/>
      <c r="M33" s="771"/>
      <c r="N33" s="771"/>
      <c r="O33" s="771"/>
      <c r="P33" s="768">
        <f>'报关资料录入'!U54</f>
        <v>0</v>
      </c>
      <c r="Q33" s="768"/>
      <c r="R33" s="768"/>
      <c r="S33" s="802">
        <f>'报关资料录入'!W54</f>
        <v>0</v>
      </c>
      <c r="T33" s="734"/>
      <c r="U33" s="734"/>
      <c r="V33" s="802"/>
      <c r="W33" s="697"/>
      <c r="X33" s="803"/>
      <c r="Y33" s="803"/>
      <c r="Z33" s="802"/>
      <c r="AA33" s="829" t="s">
        <v>78</v>
      </c>
      <c r="AB33" s="830">
        <v>0</v>
      </c>
      <c r="AC33" s="830"/>
      <c r="AD33" s="829" t="s">
        <v>78</v>
      </c>
      <c r="AE33" s="840"/>
      <c r="AF33" s="840"/>
      <c r="AG33" s="840"/>
      <c r="AH33" s="840"/>
      <c r="AI33" s="877" t="s">
        <v>98</v>
      </c>
      <c r="AJ33" s="802"/>
      <c r="AK33" s="872"/>
      <c r="AL33" s="861"/>
      <c r="AM33" s="857"/>
      <c r="AN33" s="857"/>
    </row>
    <row r="34" spans="1:40" ht="15" customHeight="1">
      <c r="A34" s="721"/>
      <c r="B34" s="723" t="s">
        <v>97</v>
      </c>
      <c r="C34" s="723"/>
      <c r="D34" s="723"/>
      <c r="E34" s="723"/>
      <c r="F34" s="723"/>
      <c r="G34" s="723"/>
      <c r="H34" s="723"/>
      <c r="I34" s="772"/>
      <c r="J34" s="772"/>
      <c r="K34" s="772"/>
      <c r="L34" s="772"/>
      <c r="M34" s="772"/>
      <c r="N34" s="772"/>
      <c r="O34" s="772"/>
      <c r="P34" s="770"/>
      <c r="Q34" s="770"/>
      <c r="R34" s="770"/>
      <c r="S34" s="805" t="s">
        <v>97</v>
      </c>
      <c r="T34" s="804"/>
      <c r="U34" s="804"/>
      <c r="V34" s="805"/>
      <c r="W34" s="806"/>
      <c r="X34" s="806"/>
      <c r="Y34" s="806"/>
      <c r="Z34" s="805"/>
      <c r="AA34" s="832" t="s">
        <v>78</v>
      </c>
      <c r="AB34" s="838">
        <v>0</v>
      </c>
      <c r="AC34" s="838"/>
      <c r="AD34" s="832" t="s">
        <v>78</v>
      </c>
      <c r="AE34" s="841"/>
      <c r="AF34" s="841"/>
      <c r="AG34" s="841"/>
      <c r="AH34" s="841"/>
      <c r="AI34" s="805"/>
      <c r="AJ34" s="805"/>
      <c r="AK34" s="806"/>
      <c r="AL34" s="878"/>
      <c r="AM34" s="857"/>
      <c r="AN34" s="857"/>
    </row>
    <row r="35" spans="1:40" ht="15" customHeight="1">
      <c r="A35" s="719">
        <f>'报关资料录入'!B55</f>
        <v>0</v>
      </c>
      <c r="B35" s="712">
        <f>'报关资料录入'!C55</f>
        <v>0</v>
      </c>
      <c r="C35" s="713"/>
      <c r="D35" s="713"/>
      <c r="E35" s="713"/>
      <c r="F35" s="713"/>
      <c r="G35" s="713"/>
      <c r="H35" s="713"/>
      <c r="I35" s="765">
        <f>'报关资料录入'!F55</f>
        <v>0</v>
      </c>
      <c r="J35" s="765"/>
      <c r="K35" s="765"/>
      <c r="L35" s="765"/>
      <c r="M35" s="765"/>
      <c r="N35" s="765"/>
      <c r="O35" s="765"/>
      <c r="P35" s="766">
        <f>'报关资料录入'!U55</f>
        <v>0</v>
      </c>
      <c r="Q35" s="766"/>
      <c r="R35" s="766"/>
      <c r="S35" s="807">
        <f>'报关资料录入'!W55</f>
        <v>0</v>
      </c>
      <c r="T35" s="808"/>
      <c r="U35" s="808"/>
      <c r="V35" s="811">
        <f>'报关资料录入'!AB55</f>
        <v>0</v>
      </c>
      <c r="W35" s="807"/>
      <c r="X35" s="807"/>
      <c r="Y35" s="807"/>
      <c r="Z35" s="807"/>
      <c r="AA35" s="834">
        <f>'报关资料录入'!X55</f>
        <v>0</v>
      </c>
      <c r="AB35" s="834"/>
      <c r="AC35" s="834"/>
      <c r="AD35" s="839">
        <f>AA35*P35</f>
        <v>0</v>
      </c>
      <c r="AE35" s="839"/>
      <c r="AF35" s="839"/>
      <c r="AG35" s="839"/>
      <c r="AH35" s="839"/>
      <c r="AI35" s="807" t="s">
        <v>99</v>
      </c>
      <c r="AJ35" s="807"/>
      <c r="AK35" s="880" t="s">
        <v>100</v>
      </c>
      <c r="AL35" s="876">
        <f>'报关资料录入'!AA55</f>
        <v>0</v>
      </c>
      <c r="AM35" s="857"/>
      <c r="AN35" s="857"/>
    </row>
    <row r="36" spans="1:40" ht="15" customHeight="1">
      <c r="A36" s="720" t="s">
        <v>97</v>
      </c>
      <c r="B36" s="722" t="s">
        <v>97</v>
      </c>
      <c r="C36" s="722"/>
      <c r="D36" s="722"/>
      <c r="E36" s="722"/>
      <c r="F36" s="722"/>
      <c r="G36" s="722"/>
      <c r="H36" s="722"/>
      <c r="I36" s="767">
        <f>'报关资料录入'!F56</f>
        <v>0</v>
      </c>
      <c r="J36" s="771"/>
      <c r="K36" s="771"/>
      <c r="L36" s="771"/>
      <c r="M36" s="771"/>
      <c r="N36" s="771"/>
      <c r="O36" s="771"/>
      <c r="P36" s="768">
        <f>'报关资料录入'!U56</f>
        <v>0</v>
      </c>
      <c r="Q36" s="768"/>
      <c r="R36" s="768"/>
      <c r="S36" s="802">
        <f>'报关资料录入'!W56</f>
        <v>0</v>
      </c>
      <c r="T36" s="734"/>
      <c r="U36" s="734"/>
      <c r="V36" s="802"/>
      <c r="W36" s="697"/>
      <c r="X36" s="803"/>
      <c r="Y36" s="803"/>
      <c r="Z36" s="802"/>
      <c r="AA36" s="842" t="s">
        <v>78</v>
      </c>
      <c r="AB36" s="830">
        <v>0</v>
      </c>
      <c r="AC36" s="830"/>
      <c r="AD36" s="842" t="s">
        <v>78</v>
      </c>
      <c r="AE36" s="842"/>
      <c r="AF36" s="842"/>
      <c r="AG36" s="842"/>
      <c r="AH36" s="842"/>
      <c r="AI36" s="877" t="s">
        <v>98</v>
      </c>
      <c r="AJ36" s="802"/>
      <c r="AK36" s="872"/>
      <c r="AL36" s="861"/>
      <c r="AM36" s="857"/>
      <c r="AN36" s="857"/>
    </row>
    <row r="37" spans="1:40" ht="15" customHeight="1">
      <c r="A37" s="721"/>
      <c r="B37" s="718" t="s">
        <v>97</v>
      </c>
      <c r="C37" s="718"/>
      <c r="D37" s="718"/>
      <c r="E37" s="718"/>
      <c r="F37" s="718"/>
      <c r="G37" s="718"/>
      <c r="H37" s="718"/>
      <c r="I37" s="772"/>
      <c r="J37" s="772"/>
      <c r="K37" s="772"/>
      <c r="L37" s="772"/>
      <c r="M37" s="772"/>
      <c r="N37" s="772"/>
      <c r="O37" s="772"/>
      <c r="P37" s="770"/>
      <c r="Q37" s="770"/>
      <c r="R37" s="770"/>
      <c r="S37" s="805" t="s">
        <v>97</v>
      </c>
      <c r="T37" s="804"/>
      <c r="U37" s="804"/>
      <c r="V37" s="805"/>
      <c r="W37" s="806"/>
      <c r="X37" s="806"/>
      <c r="Y37" s="806"/>
      <c r="Z37" s="805"/>
      <c r="AA37" s="843" t="s">
        <v>78</v>
      </c>
      <c r="AB37" s="838">
        <v>0</v>
      </c>
      <c r="AC37" s="838"/>
      <c r="AD37" s="843" t="s">
        <v>78</v>
      </c>
      <c r="AE37" s="843"/>
      <c r="AF37" s="843"/>
      <c r="AG37" s="843"/>
      <c r="AH37" s="843"/>
      <c r="AI37" s="805"/>
      <c r="AJ37" s="805"/>
      <c r="AK37" s="806"/>
      <c r="AL37" s="878"/>
      <c r="AM37" s="857"/>
      <c r="AN37" s="857"/>
    </row>
    <row r="38" spans="1:40" ht="15" customHeight="1">
      <c r="A38" s="719">
        <f>'报关资料录入'!B57</f>
        <v>0</v>
      </c>
      <c r="B38" s="712">
        <f>'报关资料录入'!C57</f>
        <v>0</v>
      </c>
      <c r="C38" s="713"/>
      <c r="D38" s="713"/>
      <c r="E38" s="713"/>
      <c r="F38" s="713"/>
      <c r="G38" s="713"/>
      <c r="H38" s="713"/>
      <c r="I38" s="765">
        <f>'报关资料录入'!F57</f>
        <v>0</v>
      </c>
      <c r="J38" s="765"/>
      <c r="K38" s="765"/>
      <c r="L38" s="765"/>
      <c r="M38" s="765"/>
      <c r="N38" s="765"/>
      <c r="O38" s="765"/>
      <c r="P38" s="766">
        <f>'报关资料录入'!U57</f>
        <v>0</v>
      </c>
      <c r="Q38" s="766"/>
      <c r="R38" s="766"/>
      <c r="S38" s="807">
        <f>'报关资料录入'!W57</f>
        <v>0</v>
      </c>
      <c r="T38" s="808"/>
      <c r="U38" s="808"/>
      <c r="V38" s="811">
        <f>'报关资料录入'!AB57</f>
        <v>0</v>
      </c>
      <c r="W38" s="807"/>
      <c r="X38" s="807"/>
      <c r="Y38" s="807"/>
      <c r="Z38" s="807"/>
      <c r="AA38" s="834">
        <f>'报关资料录入'!X57</f>
        <v>0</v>
      </c>
      <c r="AB38" s="834"/>
      <c r="AC38" s="834"/>
      <c r="AD38" s="839">
        <f>AA38*P38</f>
        <v>0</v>
      </c>
      <c r="AE38" s="839"/>
      <c r="AF38" s="839"/>
      <c r="AG38" s="839"/>
      <c r="AH38" s="839"/>
      <c r="AI38" s="807" t="s">
        <v>99</v>
      </c>
      <c r="AJ38" s="807"/>
      <c r="AK38" s="880" t="s">
        <v>100</v>
      </c>
      <c r="AL38" s="876">
        <f>'报关资料录入'!AA57</f>
        <v>0</v>
      </c>
      <c r="AM38" s="857"/>
      <c r="AN38" s="857"/>
    </row>
    <row r="39" spans="1:40" ht="15" customHeight="1">
      <c r="A39" s="720" t="s">
        <v>97</v>
      </c>
      <c r="B39" s="722" t="s">
        <v>97</v>
      </c>
      <c r="C39" s="722"/>
      <c r="D39" s="722"/>
      <c r="E39" s="722"/>
      <c r="F39" s="722"/>
      <c r="G39" s="722"/>
      <c r="H39" s="722"/>
      <c r="I39" s="767">
        <f>'报关资料录入'!F58</f>
        <v>0</v>
      </c>
      <c r="J39" s="771"/>
      <c r="K39" s="771"/>
      <c r="L39" s="771"/>
      <c r="M39" s="771"/>
      <c r="N39" s="771"/>
      <c r="O39" s="771"/>
      <c r="P39" s="768">
        <f>'报关资料录入'!U58</f>
        <v>0</v>
      </c>
      <c r="Q39" s="768"/>
      <c r="R39" s="768"/>
      <c r="S39" s="802">
        <f>'报关资料录入'!W58</f>
        <v>0</v>
      </c>
      <c r="T39" s="734"/>
      <c r="U39" s="734"/>
      <c r="V39" s="802"/>
      <c r="W39" s="697"/>
      <c r="X39" s="803"/>
      <c r="Y39" s="803"/>
      <c r="Z39" s="802"/>
      <c r="AA39" s="842" t="s">
        <v>78</v>
      </c>
      <c r="AB39" s="830">
        <v>0</v>
      </c>
      <c r="AC39" s="830"/>
      <c r="AD39" s="842" t="s">
        <v>78</v>
      </c>
      <c r="AE39" s="842"/>
      <c r="AF39" s="842"/>
      <c r="AG39" s="842"/>
      <c r="AH39" s="842"/>
      <c r="AI39" s="877" t="s">
        <v>98</v>
      </c>
      <c r="AJ39" s="802"/>
      <c r="AK39" s="872"/>
      <c r="AL39" s="861"/>
      <c r="AM39" s="857"/>
      <c r="AN39" s="857"/>
    </row>
    <row r="40" spans="1:40" ht="15" customHeight="1">
      <c r="A40" s="721"/>
      <c r="B40" s="718" t="s">
        <v>97</v>
      </c>
      <c r="C40" s="718"/>
      <c r="D40" s="718"/>
      <c r="E40" s="718"/>
      <c r="F40" s="718"/>
      <c r="G40" s="718"/>
      <c r="H40" s="718"/>
      <c r="I40" s="772"/>
      <c r="J40" s="772"/>
      <c r="K40" s="772"/>
      <c r="L40" s="772"/>
      <c r="M40" s="772"/>
      <c r="N40" s="772"/>
      <c r="O40" s="772"/>
      <c r="P40" s="770"/>
      <c r="Q40" s="770"/>
      <c r="R40" s="770"/>
      <c r="S40" s="805" t="s">
        <v>97</v>
      </c>
      <c r="T40" s="804"/>
      <c r="U40" s="804"/>
      <c r="V40" s="805"/>
      <c r="W40" s="806"/>
      <c r="X40" s="806"/>
      <c r="Y40" s="806"/>
      <c r="Z40" s="805"/>
      <c r="AA40" s="843" t="s">
        <v>78</v>
      </c>
      <c r="AB40" s="838">
        <v>0</v>
      </c>
      <c r="AC40" s="838"/>
      <c r="AD40" s="843" t="s">
        <v>78</v>
      </c>
      <c r="AE40" s="843"/>
      <c r="AF40" s="843"/>
      <c r="AG40" s="843"/>
      <c r="AH40" s="843"/>
      <c r="AI40" s="805"/>
      <c r="AJ40" s="805"/>
      <c r="AK40" s="806" t="s">
        <v>97</v>
      </c>
      <c r="AL40" s="878"/>
      <c r="AM40" s="857"/>
      <c r="AN40" s="857"/>
    </row>
    <row r="41" spans="1:40" ht="17.25" customHeight="1">
      <c r="A41" s="724" t="s">
        <v>101</v>
      </c>
      <c r="B41" s="725"/>
      <c r="C41" s="725"/>
      <c r="D41" s="725"/>
      <c r="E41" s="725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45"/>
      <c r="W41" s="745"/>
      <c r="X41" s="745"/>
      <c r="Y41" s="745"/>
      <c r="Z41" s="745"/>
      <c r="AA41" s="745"/>
      <c r="AB41" s="726"/>
      <c r="AC41" s="726">
        <f>'发票'!H30</f>
        <v>0</v>
      </c>
      <c r="AD41" s="844">
        <f>'发票'!I30</f>
        <v>0</v>
      </c>
      <c r="AE41" s="844"/>
      <c r="AF41" s="844"/>
      <c r="AG41" s="844"/>
      <c r="AH41" s="726"/>
      <c r="AI41" s="726"/>
      <c r="AJ41" s="726"/>
      <c r="AK41" s="726"/>
      <c r="AL41" s="848"/>
      <c r="AM41" s="857"/>
      <c r="AN41" s="857"/>
    </row>
    <row r="42" spans="1:40" ht="25.5" customHeight="1">
      <c r="A42" s="727" t="s">
        <v>78</v>
      </c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845"/>
      <c r="AD42" s="846"/>
      <c r="AE42" s="846"/>
      <c r="AF42" s="846"/>
      <c r="AG42" s="846"/>
      <c r="AH42" s="728"/>
      <c r="AI42" s="728"/>
      <c r="AJ42" s="728"/>
      <c r="AK42" s="728"/>
      <c r="AL42" s="881"/>
      <c r="AM42" s="857"/>
      <c r="AN42" s="857"/>
    </row>
    <row r="43" spans="1:40" ht="7.5" customHeight="1">
      <c r="A43" s="729"/>
      <c r="B43" s="730"/>
      <c r="C43" s="731"/>
      <c r="D43" s="731"/>
      <c r="E43" s="731"/>
      <c r="F43" s="732"/>
      <c r="G43" s="732"/>
      <c r="H43" s="732"/>
      <c r="I43" s="732"/>
      <c r="J43" s="732"/>
      <c r="K43" s="732"/>
      <c r="L43" s="732"/>
      <c r="M43" s="773"/>
      <c r="N43" s="773"/>
      <c r="O43" s="773"/>
      <c r="P43" s="773"/>
      <c r="Q43" s="773"/>
      <c r="R43" s="773"/>
      <c r="S43" s="773"/>
      <c r="T43" s="773"/>
      <c r="U43" s="773"/>
      <c r="V43" s="773"/>
      <c r="W43" s="773"/>
      <c r="X43" s="773"/>
      <c r="Y43" s="773"/>
      <c r="Z43" s="773"/>
      <c r="AA43" s="847"/>
      <c r="AB43" s="847"/>
      <c r="AC43" s="847"/>
      <c r="AD43" s="847"/>
      <c r="AE43" s="847"/>
      <c r="AF43" s="847"/>
      <c r="AG43" s="773"/>
      <c r="AH43" s="773"/>
      <c r="AI43" s="773"/>
      <c r="AJ43" s="773"/>
      <c r="AK43" s="773"/>
      <c r="AL43" s="882"/>
      <c r="AM43" s="858"/>
      <c r="AN43" s="858"/>
    </row>
    <row r="44" spans="1:40" ht="12" customHeight="1" hidden="1">
      <c r="A44" s="733"/>
      <c r="B44" s="734"/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812" t="s">
        <v>102</v>
      </c>
      <c r="S44" s="812"/>
      <c r="T44" s="812"/>
      <c r="U44" s="812"/>
      <c r="V44" s="812"/>
      <c r="W44" s="813">
        <v>11</v>
      </c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3"/>
      <c r="AJ44" s="813"/>
      <c r="AK44" s="813"/>
      <c r="AL44" s="883"/>
      <c r="AM44" s="679"/>
      <c r="AN44" s="679"/>
    </row>
    <row r="45" spans="1:40" ht="12" customHeight="1">
      <c r="A45" s="735" t="s">
        <v>103</v>
      </c>
      <c r="B45" s="736"/>
      <c r="C45" s="736"/>
      <c r="D45" s="736"/>
      <c r="E45" s="736"/>
      <c r="F45" s="737"/>
      <c r="G45" s="737"/>
      <c r="H45" s="738"/>
      <c r="I45" s="738"/>
      <c r="J45" s="774" t="s">
        <v>104</v>
      </c>
      <c r="K45" s="775"/>
      <c r="L45" s="775"/>
      <c r="M45" s="775"/>
      <c r="N45" s="775"/>
      <c r="O45" s="736" t="s">
        <v>105</v>
      </c>
      <c r="P45" s="776"/>
      <c r="Q45" s="776"/>
      <c r="R45" s="776"/>
      <c r="S45" s="776"/>
      <c r="T45" s="814" t="s">
        <v>106</v>
      </c>
      <c r="U45" s="814"/>
      <c r="V45" s="814"/>
      <c r="W45" s="814"/>
      <c r="X45" s="814"/>
      <c r="Y45" s="814"/>
      <c r="Z45" s="775"/>
      <c r="AA45" s="774" t="s">
        <v>107</v>
      </c>
      <c r="AB45" s="774"/>
      <c r="AC45" s="774"/>
      <c r="AD45" s="774"/>
      <c r="AE45" s="774"/>
      <c r="AF45" s="774"/>
      <c r="AG45" s="774"/>
      <c r="AH45" s="814"/>
      <c r="AI45" s="814"/>
      <c r="AJ45" s="814"/>
      <c r="AK45" s="814"/>
      <c r="AL45" s="884"/>
      <c r="AM45" s="679"/>
      <c r="AN45" s="679"/>
    </row>
    <row r="46" spans="1:40" ht="12" customHeight="1">
      <c r="A46" s="739" t="s">
        <v>108</v>
      </c>
      <c r="B46" s="740"/>
      <c r="C46" s="741"/>
      <c r="D46" s="741"/>
      <c r="E46" s="741"/>
      <c r="F46" s="741"/>
      <c r="G46" s="741"/>
      <c r="H46" s="742" t="s">
        <v>109</v>
      </c>
      <c r="I46" s="742"/>
      <c r="J46" s="777"/>
      <c r="K46" s="778"/>
      <c r="L46" s="726" t="s">
        <v>110</v>
      </c>
      <c r="M46" s="726"/>
      <c r="N46" s="726"/>
      <c r="O46" s="726"/>
      <c r="P46" s="726"/>
      <c r="Q46" s="726"/>
      <c r="R46" s="684" t="s">
        <v>111</v>
      </c>
      <c r="S46" s="684"/>
      <c r="T46" s="684"/>
      <c r="U46" s="684"/>
      <c r="V46" s="684"/>
      <c r="W46" s="684"/>
      <c r="X46" s="684"/>
      <c r="Y46" s="684"/>
      <c r="Z46" s="848"/>
      <c r="AA46" s="849" t="s">
        <v>112</v>
      </c>
      <c r="AB46" s="741"/>
      <c r="AC46" s="741"/>
      <c r="AD46" s="741"/>
      <c r="AE46" s="741"/>
      <c r="AF46" s="741"/>
      <c r="AG46" s="741"/>
      <c r="AH46" s="741"/>
      <c r="AI46" s="741"/>
      <c r="AJ46" s="741"/>
      <c r="AK46" s="741"/>
      <c r="AL46" s="777"/>
      <c r="AM46" s="679"/>
      <c r="AN46" s="679"/>
    </row>
    <row r="47" spans="1:40" ht="12" customHeight="1">
      <c r="A47" s="743"/>
      <c r="B47" s="744"/>
      <c r="C47" s="744"/>
      <c r="D47" s="744"/>
      <c r="E47" s="744"/>
      <c r="F47" s="744"/>
      <c r="G47" s="744"/>
      <c r="H47" s="744"/>
      <c r="I47" s="744"/>
      <c r="J47" s="779"/>
      <c r="K47" s="780"/>
      <c r="L47" s="781" t="s">
        <v>113</v>
      </c>
      <c r="M47" s="781"/>
      <c r="N47" s="781">
        <f>'报关资料录入'!N6</f>
        <v>0</v>
      </c>
      <c r="O47" s="781">
        <f>'报关资料录入'!U6</f>
        <v>0</v>
      </c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850"/>
      <c r="AA47" s="851" t="s">
        <v>114</v>
      </c>
      <c r="AB47" s="815"/>
      <c r="AC47" s="747"/>
      <c r="AD47" s="747"/>
      <c r="AE47" s="747" t="s">
        <v>115</v>
      </c>
      <c r="AF47" s="747"/>
      <c r="AG47" s="747"/>
      <c r="AH47" s="747"/>
      <c r="AI47" s="747"/>
      <c r="AJ47" s="747"/>
      <c r="AK47" s="747"/>
      <c r="AL47" s="885"/>
      <c r="AM47" s="679"/>
      <c r="AN47" s="679"/>
    </row>
    <row r="48" spans="1:40" ht="12" customHeight="1">
      <c r="A48" s="739" t="s">
        <v>116</v>
      </c>
      <c r="B48" s="740"/>
      <c r="C48" s="745"/>
      <c r="D48" s="745"/>
      <c r="E48" s="745"/>
      <c r="F48" s="745"/>
      <c r="G48" s="745"/>
      <c r="H48" s="745"/>
      <c r="I48" s="745"/>
      <c r="J48" s="745"/>
      <c r="K48" s="742"/>
      <c r="L48" s="742"/>
      <c r="M48" s="742"/>
      <c r="N48" s="742"/>
      <c r="O48" s="742"/>
      <c r="P48" s="742"/>
      <c r="Q48" s="742"/>
      <c r="R48" s="740" t="s">
        <v>117</v>
      </c>
      <c r="S48" s="740"/>
      <c r="T48" s="742"/>
      <c r="U48" s="742"/>
      <c r="V48" s="742"/>
      <c r="W48" s="742"/>
      <c r="X48" s="742"/>
      <c r="Y48" s="742"/>
      <c r="Z48" s="852"/>
      <c r="AA48" s="853" t="s">
        <v>118</v>
      </c>
      <c r="AB48" s="854"/>
      <c r="AC48" s="855"/>
      <c r="AD48" s="855"/>
      <c r="AE48" s="710" t="s">
        <v>119</v>
      </c>
      <c r="AF48" s="710"/>
      <c r="AG48" s="855"/>
      <c r="AH48" s="855"/>
      <c r="AI48" s="855"/>
      <c r="AJ48" s="855"/>
      <c r="AK48" s="855"/>
      <c r="AL48" s="886"/>
      <c r="AM48" s="679"/>
      <c r="AN48" s="679"/>
    </row>
    <row r="49" spans="1:38" ht="12" customHeight="1">
      <c r="A49" s="746"/>
      <c r="B49" s="747"/>
      <c r="C49" s="747"/>
      <c r="D49" s="747"/>
      <c r="E49" s="747"/>
      <c r="F49" s="747"/>
      <c r="G49" s="747"/>
      <c r="H49" s="747"/>
      <c r="I49" s="747"/>
      <c r="J49" s="747"/>
      <c r="K49" s="782"/>
      <c r="L49" s="782"/>
      <c r="M49" s="783"/>
      <c r="N49" s="783" t="s">
        <v>120</v>
      </c>
      <c r="O49" s="784">
        <f>'报关资料录入'!F6</f>
        <v>0</v>
      </c>
      <c r="P49" s="783"/>
      <c r="Q49" s="783"/>
      <c r="R49" s="815"/>
      <c r="S49" s="815"/>
      <c r="T49" s="782"/>
      <c r="U49" s="782"/>
      <c r="V49" s="782"/>
      <c r="W49" s="782"/>
      <c r="X49" s="782"/>
      <c r="Y49" s="782"/>
      <c r="Z49" s="856"/>
      <c r="AA49" s="853" t="s">
        <v>121</v>
      </c>
      <c r="AB49" s="854"/>
      <c r="AC49" s="710"/>
      <c r="AD49" s="710"/>
      <c r="AE49" s="710" t="s">
        <v>122</v>
      </c>
      <c r="AF49" s="710"/>
      <c r="AG49" s="710"/>
      <c r="AH49" s="710"/>
      <c r="AI49" s="710"/>
      <c r="AJ49" s="710"/>
      <c r="AK49" s="710"/>
      <c r="AL49" s="887"/>
    </row>
    <row r="50" ht="12" customHeight="1"/>
    <row r="51" ht="15" customHeight="1"/>
    <row r="52" ht="12" customHeight="1"/>
  </sheetData>
  <sheetProtection/>
  <mergeCells count="228">
    <mergeCell ref="A3:AL3"/>
    <mergeCell ref="A4:AL4"/>
    <mergeCell ref="F5:I5"/>
    <mergeCell ref="J5:P5"/>
    <mergeCell ref="Q5:U5"/>
    <mergeCell ref="V5:Y5"/>
    <mergeCell ref="Z5:AL5"/>
    <mergeCell ref="A6:D6"/>
    <mergeCell ref="E6:I6"/>
    <mergeCell ref="J6:N6"/>
    <mergeCell ref="P6:T6"/>
    <mergeCell ref="Z6:AB6"/>
    <mergeCell ref="AC6:AF6"/>
    <mergeCell ref="AG6:AI6"/>
    <mergeCell ref="AJ6:AL6"/>
    <mergeCell ref="A7:O7"/>
    <mergeCell ref="P7:T7"/>
    <mergeCell ref="V7:Y7"/>
    <mergeCell ref="Z7:AF7"/>
    <mergeCell ref="AG7:AL7"/>
    <mergeCell ref="A8:D8"/>
    <mergeCell ref="E8:O8"/>
    <mergeCell ref="P8:T8"/>
    <mergeCell ref="AA8:AL8"/>
    <mergeCell ref="A9:O9"/>
    <mergeCell ref="P9:T9"/>
    <mergeCell ref="V9:Y9"/>
    <mergeCell ref="AA9:AL9"/>
    <mergeCell ref="A10:D10"/>
    <mergeCell ref="E10:I10"/>
    <mergeCell ref="J10:N10"/>
    <mergeCell ref="S10:T10"/>
    <mergeCell ref="V10:AF10"/>
    <mergeCell ref="AG10:AI10"/>
    <mergeCell ref="AJ10:AL10"/>
    <mergeCell ref="A11:O11"/>
    <mergeCell ref="P11:T11"/>
    <mergeCell ref="V11:AF11"/>
    <mergeCell ref="AG11:AL11"/>
    <mergeCell ref="D12:O12"/>
    <mergeCell ref="P12:R12"/>
    <mergeCell ref="V12:AB12"/>
    <mergeCell ref="AI12:AL12"/>
    <mergeCell ref="A13:O13"/>
    <mergeCell ref="V13:AB13"/>
    <mergeCell ref="AE13:AL13"/>
    <mergeCell ref="A14:O14"/>
    <mergeCell ref="P14:Q14"/>
    <mergeCell ref="R14:T14"/>
    <mergeCell ref="V14:Y14"/>
    <mergeCell ref="AC14:AD14"/>
    <mergeCell ref="AE14:AG14"/>
    <mergeCell ref="AI14:AJ14"/>
    <mergeCell ref="A15:O15"/>
    <mergeCell ref="P15:Q15"/>
    <mergeCell ref="R15:T15"/>
    <mergeCell ref="V15:Y15"/>
    <mergeCell ref="AC15:AD15"/>
    <mergeCell ref="AE15:AH15"/>
    <mergeCell ref="AI15:AL15"/>
    <mergeCell ref="A16:C16"/>
    <mergeCell ref="D16:J16"/>
    <mergeCell ref="K16:M16"/>
    <mergeCell ref="A17:J17"/>
    <mergeCell ref="A18:F18"/>
    <mergeCell ref="B22:H22"/>
    <mergeCell ref="I22:O22"/>
    <mergeCell ref="P22:S22"/>
    <mergeCell ref="T22:U22"/>
    <mergeCell ref="V22:AC22"/>
    <mergeCell ref="AD22:AG22"/>
    <mergeCell ref="AI22:AJ22"/>
    <mergeCell ref="B23:H23"/>
    <mergeCell ref="I23:O23"/>
    <mergeCell ref="P23:R23"/>
    <mergeCell ref="T23:U23"/>
    <mergeCell ref="V23:Z23"/>
    <mergeCell ref="AA23:AC23"/>
    <mergeCell ref="AD23:AH23"/>
    <mergeCell ref="AI23:AJ23"/>
    <mergeCell ref="B24:H24"/>
    <mergeCell ref="P24:R24"/>
    <mergeCell ref="T24:U24"/>
    <mergeCell ref="W24:Y24"/>
    <mergeCell ref="AB24:AC24"/>
    <mergeCell ref="AI24:AJ24"/>
    <mergeCell ref="B25:H25"/>
    <mergeCell ref="P25:R25"/>
    <mergeCell ref="AB25:AC25"/>
    <mergeCell ref="B26:H26"/>
    <mergeCell ref="I26:O26"/>
    <mergeCell ref="P26:R26"/>
    <mergeCell ref="T26:U26"/>
    <mergeCell ref="V26:Z26"/>
    <mergeCell ref="AA26:AC26"/>
    <mergeCell ref="AD26:AH26"/>
    <mergeCell ref="AI26:AJ26"/>
    <mergeCell ref="B27:H27"/>
    <mergeCell ref="P27:R27"/>
    <mergeCell ref="T27:U27"/>
    <mergeCell ref="W27:Y27"/>
    <mergeCell ref="AB27:AC27"/>
    <mergeCell ref="AI27:AJ27"/>
    <mergeCell ref="B28:H28"/>
    <mergeCell ref="P28:R28"/>
    <mergeCell ref="AB28:AC28"/>
    <mergeCell ref="B29:H29"/>
    <mergeCell ref="I29:O29"/>
    <mergeCell ref="P29:R29"/>
    <mergeCell ref="V29:Y29"/>
    <mergeCell ref="AA29:AC29"/>
    <mergeCell ref="AD29:AH29"/>
    <mergeCell ref="AI29:AJ29"/>
    <mergeCell ref="B30:H30"/>
    <mergeCell ref="P30:R30"/>
    <mergeCell ref="W30:Y30"/>
    <mergeCell ref="AB30:AC30"/>
    <mergeCell ref="AI30:AJ30"/>
    <mergeCell ref="B31:H31"/>
    <mergeCell ref="P31:R31"/>
    <mergeCell ref="AB31:AC31"/>
    <mergeCell ref="B32:H32"/>
    <mergeCell ref="I32:O32"/>
    <mergeCell ref="P32:R32"/>
    <mergeCell ref="T32:U32"/>
    <mergeCell ref="V32:Z32"/>
    <mergeCell ref="AA32:AC32"/>
    <mergeCell ref="AD32:AH32"/>
    <mergeCell ref="AI32:AJ32"/>
    <mergeCell ref="B33:H33"/>
    <mergeCell ref="P33:R33"/>
    <mergeCell ref="T33:U33"/>
    <mergeCell ref="W33:Y33"/>
    <mergeCell ref="AB33:AC33"/>
    <mergeCell ref="AI33:AJ33"/>
    <mergeCell ref="B34:H34"/>
    <mergeCell ref="P34:R34"/>
    <mergeCell ref="AB34:AC34"/>
    <mergeCell ref="B35:H35"/>
    <mergeCell ref="I35:O35"/>
    <mergeCell ref="P35:R35"/>
    <mergeCell ref="T35:U35"/>
    <mergeCell ref="V35:Z35"/>
    <mergeCell ref="AA35:AC35"/>
    <mergeCell ref="AD35:AH35"/>
    <mergeCell ref="AI35:AJ35"/>
    <mergeCell ref="B36:H36"/>
    <mergeCell ref="P36:R36"/>
    <mergeCell ref="T36:U36"/>
    <mergeCell ref="W36:Y36"/>
    <mergeCell ref="AB36:AC36"/>
    <mergeCell ref="AI36:AJ36"/>
    <mergeCell ref="B37:H37"/>
    <mergeCell ref="P37:R37"/>
    <mergeCell ref="AB37:AC37"/>
    <mergeCell ref="B38:H38"/>
    <mergeCell ref="I38:O38"/>
    <mergeCell ref="P38:R38"/>
    <mergeCell ref="T38:U38"/>
    <mergeCell ref="V38:Z38"/>
    <mergeCell ref="AA38:AC38"/>
    <mergeCell ref="AD38:AH38"/>
    <mergeCell ref="AI38:AJ38"/>
    <mergeCell ref="B39:H39"/>
    <mergeCell ref="P39:R39"/>
    <mergeCell ref="T39:U39"/>
    <mergeCell ref="W39:Y39"/>
    <mergeCell ref="AB39:AC39"/>
    <mergeCell ref="AI39:AJ39"/>
    <mergeCell ref="B40:H40"/>
    <mergeCell ref="P40:R40"/>
    <mergeCell ref="AB40:AC40"/>
    <mergeCell ref="A41:E41"/>
    <mergeCell ref="V41:AA41"/>
    <mergeCell ref="AD41:AG41"/>
    <mergeCell ref="AD42:AG42"/>
    <mergeCell ref="B43:E43"/>
    <mergeCell ref="F43:L43"/>
    <mergeCell ref="A44:Q44"/>
    <mergeCell ref="R44:V44"/>
    <mergeCell ref="W44:AL44"/>
    <mergeCell ref="A45:E45"/>
    <mergeCell ref="F45:G45"/>
    <mergeCell ref="P45:S45"/>
    <mergeCell ref="T45:Y45"/>
    <mergeCell ref="AH45:AJ45"/>
    <mergeCell ref="A46:B46"/>
    <mergeCell ref="C46:G46"/>
    <mergeCell ref="R46:Y46"/>
    <mergeCell ref="AA46:AJ46"/>
    <mergeCell ref="A47:C47"/>
    <mergeCell ref="D47:J47"/>
    <mergeCell ref="AA47:AB47"/>
    <mergeCell ref="AC47:AD47"/>
    <mergeCell ref="AE47:AF47"/>
    <mergeCell ref="AG47:AL47"/>
    <mergeCell ref="A48:B48"/>
    <mergeCell ref="C48:J48"/>
    <mergeCell ref="R48:S48"/>
    <mergeCell ref="AA48:AB48"/>
    <mergeCell ref="AE48:AF48"/>
    <mergeCell ref="A49:J49"/>
    <mergeCell ref="R49:S49"/>
    <mergeCell ref="AA49:AB49"/>
    <mergeCell ref="AC49:AD49"/>
    <mergeCell ref="AE49:AF49"/>
    <mergeCell ref="AG49:AL49"/>
    <mergeCell ref="AK23:AK24"/>
    <mergeCell ref="AK26:AK27"/>
    <mergeCell ref="AK29:AK30"/>
    <mergeCell ref="AK32:AK33"/>
    <mergeCell ref="AK35:AK36"/>
    <mergeCell ref="AK38:AK39"/>
    <mergeCell ref="AL23:AL25"/>
    <mergeCell ref="AL26:AL28"/>
    <mergeCell ref="AL29:AL31"/>
    <mergeCell ref="AL32:AL34"/>
    <mergeCell ref="AL35:AL37"/>
    <mergeCell ref="AL38:AL40"/>
    <mergeCell ref="I39:O40"/>
    <mergeCell ref="I36:O37"/>
    <mergeCell ref="I33:O34"/>
    <mergeCell ref="I24:O25"/>
    <mergeCell ref="I30:O31"/>
    <mergeCell ref="I27:O28"/>
    <mergeCell ref="N16:AL17"/>
    <mergeCell ref="G18:AL21"/>
    <mergeCell ref="A19:E20"/>
  </mergeCells>
  <dataValidations count="1">
    <dataValidation errorStyle="information" allowBlank="1" showInputMessage="1" showErrorMessage="1" sqref="AI12 E16:J16"/>
  </dataValidations>
  <printOptions horizontalCentered="1" vertic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dimension ref="A8:AC55"/>
  <sheetViews>
    <sheetView workbookViewId="0" topLeftCell="A1">
      <selection activeCell="R52" sqref="R52"/>
    </sheetView>
  </sheetViews>
  <sheetFormatPr defaultColWidth="9.00390625" defaultRowHeight="14.25"/>
  <cols>
    <col min="1" max="9" width="2.625" style="0" customWidth="1"/>
    <col min="10" max="10" width="2.50390625" style="0" customWidth="1"/>
    <col min="11" max="16" width="2.625" style="0" customWidth="1"/>
    <col min="17" max="17" width="3.125" style="0" customWidth="1"/>
    <col min="18" max="18" width="0.74609375" style="0" customWidth="1"/>
    <col min="19" max="19" width="2.125" style="0" customWidth="1"/>
    <col min="20" max="20" width="3.50390625" style="0" customWidth="1"/>
    <col min="21" max="21" width="8.00390625" style="0" customWidth="1"/>
    <col min="22" max="22" width="3.375" style="0" customWidth="1"/>
    <col min="23" max="23" width="2.125" style="0" customWidth="1"/>
    <col min="24" max="24" width="6.625" style="0" customWidth="1"/>
    <col min="25" max="25" width="3.375" style="0" customWidth="1"/>
    <col min="26" max="26" width="2.375" style="0" customWidth="1"/>
    <col min="27" max="27" width="3.625" style="0" customWidth="1"/>
    <col min="28" max="28" width="1.25" style="0" customWidth="1"/>
    <col min="29" max="29" width="11.00390625" style="0" customWidth="1"/>
    <col min="30" max="46" width="2.625" style="0" customWidth="1"/>
  </cols>
  <sheetData>
    <row r="8" spans="6:24" ht="16.5" customHeight="1">
      <c r="F8" t="s">
        <v>364</v>
      </c>
      <c r="X8" t="s">
        <v>365</v>
      </c>
    </row>
    <row r="10" ht="11.25" customHeight="1"/>
    <row r="11" ht="14.25">
      <c r="X11" s="2" t="s">
        <v>349</v>
      </c>
    </row>
    <row r="16" spans="23:29" ht="14.25">
      <c r="W16" s="3"/>
      <c r="X16" s="1" t="s">
        <v>136</v>
      </c>
      <c r="Y16" s="1"/>
      <c r="Z16" s="3"/>
      <c r="AC16" t="s">
        <v>347</v>
      </c>
    </row>
    <row r="17" spans="1:29" ht="14.25">
      <c r="A17" s="1" t="s">
        <v>352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>
        <v>77.5</v>
      </c>
      <c r="V17" s="3" t="s">
        <v>322</v>
      </c>
      <c r="W17" s="5"/>
      <c r="X17" s="6">
        <v>10</v>
      </c>
      <c r="Y17" s="3" t="s">
        <v>363</v>
      </c>
      <c r="Z17" s="3"/>
      <c r="AA17" t="s">
        <v>136</v>
      </c>
      <c r="AB17" t="s">
        <v>326</v>
      </c>
      <c r="AC17" s="9">
        <f>X17*U17</f>
        <v>775</v>
      </c>
    </row>
    <row r="18" spans="21:29" ht="14.25">
      <c r="U18" s="7"/>
      <c r="X18" s="8"/>
      <c r="AC18" s="9"/>
    </row>
    <row r="19" spans="21:29" ht="14.25">
      <c r="U19" s="7"/>
      <c r="X19" s="8"/>
      <c r="AC19" s="9"/>
    </row>
    <row r="20" spans="21:29" ht="14.25">
      <c r="U20" s="7"/>
      <c r="X20" s="8"/>
      <c r="AC20" s="9"/>
    </row>
    <row r="21" spans="21:29" ht="14.25">
      <c r="U21" s="7"/>
      <c r="X21" s="8"/>
      <c r="AC21" s="9"/>
    </row>
    <row r="22" spans="21:29" ht="14.25">
      <c r="U22" s="7"/>
      <c r="X22" s="8"/>
      <c r="AC22" s="9"/>
    </row>
    <row r="23" spans="21:29" ht="14.25">
      <c r="U23" s="7"/>
      <c r="X23" s="8"/>
      <c r="AC23" s="9"/>
    </row>
    <row r="24" spans="21:29" ht="14.25">
      <c r="U24" s="7"/>
      <c r="X24" s="8"/>
      <c r="AC24" s="9"/>
    </row>
    <row r="25" spans="21:29" ht="14.25">
      <c r="U25" s="7"/>
      <c r="X25" s="8"/>
      <c r="AA25" t="s">
        <v>136</v>
      </c>
      <c r="AB25" t="s">
        <v>326</v>
      </c>
      <c r="AC25" s="9">
        <f>AC17+AC18+AC19+AC20+AC21+AC22+AC23+AC24</f>
        <v>775</v>
      </c>
    </row>
    <row r="26" spans="21:29" ht="14.25">
      <c r="U26" s="7"/>
      <c r="AC26" s="8"/>
    </row>
    <row r="27" spans="21:29" ht="14.25">
      <c r="U27" s="7"/>
      <c r="AC27" s="8"/>
    </row>
    <row r="28" spans="21:29" ht="21.75" customHeight="1">
      <c r="U28" s="7"/>
      <c r="AC28" s="8"/>
    </row>
    <row r="29" spans="21:29" ht="14.25">
      <c r="U29" s="7"/>
      <c r="AC29" s="8"/>
    </row>
    <row r="30" spans="9:29" ht="14.25">
      <c r="I30" t="s">
        <v>366</v>
      </c>
      <c r="L30" t="s">
        <v>367</v>
      </c>
      <c r="AC30" s="8"/>
    </row>
    <row r="31" ht="14.25">
      <c r="AC31" s="8"/>
    </row>
    <row r="32" spans="10:29" ht="14.25">
      <c r="J32" t="s">
        <v>368</v>
      </c>
      <c r="AC32" s="8"/>
    </row>
    <row r="33" ht="9.75" customHeight="1">
      <c r="AC33" s="8"/>
    </row>
    <row r="34" spans="13:29" ht="14.25">
      <c r="M34" t="s">
        <v>333</v>
      </c>
      <c r="O34" t="s">
        <v>334</v>
      </c>
      <c r="Q34" t="s">
        <v>369</v>
      </c>
      <c r="AC34" s="8"/>
    </row>
    <row r="35" ht="14.25">
      <c r="AC35" s="8"/>
    </row>
    <row r="36" ht="14.25">
      <c r="AC36" s="8"/>
    </row>
    <row r="37" ht="14.25">
      <c r="AC37" s="8"/>
    </row>
    <row r="38" ht="14.25">
      <c r="AC38" s="8"/>
    </row>
    <row r="39" ht="14.25">
      <c r="AC39" s="8"/>
    </row>
    <row r="40" ht="14.25">
      <c r="AC40" s="8"/>
    </row>
    <row r="41" spans="9:29" ht="14.25">
      <c r="I41" t="s">
        <v>370</v>
      </c>
      <c r="AC41" s="8"/>
    </row>
    <row r="42" ht="14.25">
      <c r="AC42" s="8"/>
    </row>
    <row r="43" ht="14.25">
      <c r="AC43" s="8"/>
    </row>
    <row r="44" ht="14.25">
      <c r="AC44" s="8"/>
    </row>
    <row r="45" ht="14.25">
      <c r="AC45" s="8"/>
    </row>
    <row r="46" ht="14.25">
      <c r="AC46" s="8"/>
    </row>
    <row r="47" ht="14.25">
      <c r="AC47" s="8"/>
    </row>
    <row r="48" ht="14.25">
      <c r="AC48" s="8"/>
    </row>
    <row r="49" ht="14.25">
      <c r="AC49" s="8"/>
    </row>
    <row r="50" ht="14.25">
      <c r="AC50" s="8"/>
    </row>
    <row r="51" ht="14.25">
      <c r="AC51" s="8"/>
    </row>
    <row r="52" ht="14.25">
      <c r="AC52" s="8"/>
    </row>
    <row r="53" ht="14.25">
      <c r="AC53" s="8"/>
    </row>
    <row r="54" ht="14.25">
      <c r="AC54" s="8"/>
    </row>
    <row r="55" ht="14.25">
      <c r="AC55" s="8"/>
    </row>
  </sheetData>
  <sheetProtection/>
  <mergeCells count="2">
    <mergeCell ref="X16:Y16"/>
    <mergeCell ref="A17:T17"/>
  </mergeCells>
  <printOptions/>
  <pageMargins left="0.23958333333333334" right="0.23958333333333334" top="0.5798611111111112" bottom="0.6590277777777778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BE58"/>
  <sheetViews>
    <sheetView showGridLines="0" showRowColHeaders="0" showZeros="0" showOutlineSymbols="0" workbookViewId="0" topLeftCell="A7">
      <selection activeCell="AD32" sqref="AD32:AH32"/>
    </sheetView>
  </sheetViews>
  <sheetFormatPr defaultColWidth="9.00390625" defaultRowHeight="14.25"/>
  <cols>
    <col min="1" max="1" width="3.50390625" style="0" customWidth="1"/>
    <col min="2" max="2" width="1.25" style="0" customWidth="1"/>
    <col min="3" max="3" width="1.37890625" style="0" customWidth="1"/>
    <col min="4" max="4" width="1.625" style="0" customWidth="1"/>
    <col min="5" max="5" width="1.75390625" style="0" customWidth="1"/>
    <col min="6" max="6" width="1.25" style="0" customWidth="1"/>
    <col min="7" max="7" width="1.37890625" style="0" customWidth="1"/>
    <col min="8" max="8" width="0.875" style="0" customWidth="1"/>
    <col min="9" max="9" width="3.50390625" style="0" customWidth="1"/>
    <col min="10" max="10" width="5.75390625" style="0" customWidth="1"/>
    <col min="11" max="11" width="3.625" style="0" customWidth="1"/>
    <col min="12" max="12" width="2.75390625" style="0" customWidth="1"/>
    <col min="13" max="13" width="1.37890625" style="0" customWidth="1"/>
    <col min="14" max="14" width="2.625" style="0" customWidth="1"/>
    <col min="15" max="15" width="3.375" style="0" customWidth="1"/>
    <col min="16" max="16" width="3.625" style="0" customWidth="1"/>
    <col min="17" max="17" width="1.625" style="0" customWidth="1"/>
    <col min="18" max="18" width="1.875" style="0" customWidth="1"/>
    <col min="19" max="19" width="4.75390625" style="0" customWidth="1"/>
    <col min="20" max="20" width="0.6171875" style="0" customWidth="1"/>
    <col min="21" max="21" width="1.37890625" style="0" hidden="1" customWidth="1"/>
    <col min="22" max="22" width="5.25390625" style="0" customWidth="1"/>
    <col min="23" max="23" width="1.625" style="0" customWidth="1"/>
    <col min="24" max="24" width="0.875" style="0" customWidth="1"/>
    <col min="25" max="25" width="1.4921875" style="0" customWidth="1"/>
    <col min="26" max="26" width="1.875" style="0" hidden="1" customWidth="1"/>
    <col min="27" max="27" width="3.125" style="0" customWidth="1"/>
    <col min="28" max="28" width="4.00390625" style="0" customWidth="1"/>
    <col min="29" max="29" width="3.625" style="0" customWidth="1"/>
    <col min="30" max="30" width="4.25390625" style="0" customWidth="1"/>
    <col min="31" max="31" width="1.875" style="0" customWidth="1"/>
    <col min="32" max="32" width="1.37890625" style="0" customWidth="1"/>
    <col min="33" max="33" width="3.125" style="0" customWidth="1"/>
    <col min="34" max="34" width="2.25390625" style="0" customWidth="1"/>
    <col min="35" max="35" width="2.125" style="0" customWidth="1"/>
    <col min="36" max="36" width="1.75390625" style="0" customWidth="1"/>
    <col min="37" max="37" width="7.00390625" style="0" customWidth="1"/>
  </cols>
  <sheetData>
    <row r="1" ht="0.75" customHeight="1"/>
    <row r="2" ht="0.75" customHeight="1"/>
    <row r="3" spans="1:37" ht="31.5" customHeight="1">
      <c r="A3" s="66" t="s">
        <v>123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7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s="61" customFormat="1" ht="14.25" customHeight="1">
      <c r="A5" s="67"/>
      <c r="B5" s="67"/>
      <c r="C5" s="67"/>
      <c r="D5" s="67"/>
      <c r="E5" s="67"/>
      <c r="F5" s="68" t="s">
        <v>68</v>
      </c>
      <c r="G5" s="68"/>
      <c r="H5" s="68"/>
      <c r="I5" s="68"/>
      <c r="J5" s="135">
        <f>'报关资料录入'!F18</f>
        <v>0</v>
      </c>
      <c r="K5" s="135"/>
      <c r="L5" s="135"/>
      <c r="M5" s="135"/>
      <c r="N5" s="135"/>
      <c r="O5" s="135"/>
      <c r="P5" s="135"/>
      <c r="Q5" s="167"/>
      <c r="R5" s="167"/>
      <c r="S5" s="167"/>
      <c r="T5" s="167"/>
      <c r="U5" s="167"/>
      <c r="V5" s="168" t="s">
        <v>69</v>
      </c>
      <c r="W5" s="168"/>
      <c r="X5" s="168"/>
      <c r="Y5" s="16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8" s="61" customFormat="1" ht="17.25" customHeight="1">
      <c r="A6" s="69" t="s">
        <v>15</v>
      </c>
      <c r="B6" s="70"/>
      <c r="C6" s="70"/>
      <c r="D6" s="71">
        <f>'报关资料录入'!N18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136"/>
      <c r="P6" s="69" t="s">
        <v>74</v>
      </c>
      <c r="Q6" s="70"/>
      <c r="R6" s="71"/>
      <c r="S6" s="71"/>
      <c r="T6" s="71"/>
      <c r="U6" s="71"/>
      <c r="V6" s="71"/>
      <c r="W6" s="71"/>
      <c r="X6" s="71"/>
      <c r="Y6" s="136"/>
      <c r="Z6" s="137" t="s">
        <v>73</v>
      </c>
      <c r="AA6" s="145"/>
      <c r="AB6" s="145"/>
      <c r="AC6" s="71"/>
      <c r="AD6" s="71"/>
      <c r="AE6" s="71"/>
      <c r="AF6" s="71"/>
      <c r="AG6" s="69" t="s">
        <v>3</v>
      </c>
      <c r="AH6" s="70"/>
      <c r="AI6" s="70"/>
      <c r="AJ6" s="224">
        <f>'报关资料录入'!F6</f>
        <v>0</v>
      </c>
      <c r="AK6" s="136"/>
      <c r="AL6" s="225"/>
    </row>
    <row r="7" spans="1:37" s="61" customFormat="1" ht="12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38"/>
      <c r="P7" s="72" t="s">
        <v>124</v>
      </c>
      <c r="Q7" s="73"/>
      <c r="R7" s="73"/>
      <c r="S7" s="73"/>
      <c r="T7" s="73"/>
      <c r="U7" s="73"/>
      <c r="V7" s="73"/>
      <c r="W7" s="73"/>
      <c r="X7" s="73"/>
      <c r="Y7" s="138"/>
      <c r="Z7" s="209"/>
      <c r="AA7" s="73"/>
      <c r="AB7" s="73"/>
      <c r="AC7" s="73"/>
      <c r="AD7" s="73"/>
      <c r="AE7" s="73"/>
      <c r="AF7" s="138"/>
      <c r="AG7" s="72"/>
      <c r="AH7" s="73"/>
      <c r="AI7" s="73"/>
      <c r="AJ7" s="73"/>
      <c r="AK7" s="138"/>
    </row>
    <row r="8" spans="1:37" s="61" customFormat="1" ht="17.25" customHeight="1">
      <c r="A8" s="125" t="s">
        <v>6</v>
      </c>
      <c r="B8" s="68"/>
      <c r="C8" s="68"/>
      <c r="D8" s="71">
        <f>'报关资料录入'!F7</f>
        <v>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136"/>
      <c r="P8" s="91" t="s">
        <v>35</v>
      </c>
      <c r="Q8" s="169"/>
      <c r="R8" s="169"/>
      <c r="S8" s="170">
        <f>'报关资料录入'!F32</f>
        <v>0</v>
      </c>
      <c r="T8" s="137" t="s">
        <v>76</v>
      </c>
      <c r="U8" s="145"/>
      <c r="V8" s="145"/>
      <c r="W8" s="145"/>
      <c r="X8" s="145"/>
      <c r="Y8" s="145"/>
      <c r="Z8" s="210"/>
      <c r="AA8" s="71">
        <f>'报关资料录入'!N32</f>
        <v>0</v>
      </c>
      <c r="AB8" s="71"/>
      <c r="AC8" s="136"/>
      <c r="AD8" s="91" t="s">
        <v>77</v>
      </c>
      <c r="AE8" s="169"/>
      <c r="AF8" s="71">
        <f>'报关资料录入'!V28</f>
        <v>0</v>
      </c>
      <c r="AG8" s="71"/>
      <c r="AH8" s="71"/>
      <c r="AI8" s="71"/>
      <c r="AJ8" s="71"/>
      <c r="AK8" s="136"/>
    </row>
    <row r="9" spans="1:39" s="61" customFormat="1" ht="12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38"/>
      <c r="P9" s="72"/>
      <c r="Q9" s="73"/>
      <c r="R9" s="73"/>
      <c r="S9" s="138"/>
      <c r="T9" s="72"/>
      <c r="U9" s="73"/>
      <c r="V9" s="73"/>
      <c r="W9" s="73"/>
      <c r="X9" s="73"/>
      <c r="Y9" s="73"/>
      <c r="Z9" s="73"/>
      <c r="AA9" s="73"/>
      <c r="AB9" s="73"/>
      <c r="AC9" s="138"/>
      <c r="AD9" s="72" t="s">
        <v>125</v>
      </c>
      <c r="AE9" s="73"/>
      <c r="AF9" s="73"/>
      <c r="AG9" s="73"/>
      <c r="AH9" s="73"/>
      <c r="AI9" s="73"/>
      <c r="AJ9" s="73"/>
      <c r="AK9" s="138"/>
      <c r="AM9" s="225"/>
    </row>
    <row r="10" spans="1:37" s="61" customFormat="1" ht="14.25" customHeight="1">
      <c r="A10" s="69" t="s">
        <v>126</v>
      </c>
      <c r="B10" s="70"/>
      <c r="C10" s="70"/>
      <c r="D10" s="71">
        <f>'报关资料录入'!F7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36"/>
      <c r="P10" s="91" t="s">
        <v>21</v>
      </c>
      <c r="Q10" s="169"/>
      <c r="R10" s="169"/>
      <c r="S10" s="171">
        <f>'报关资料录入'!N22</f>
        <v>0</v>
      </c>
      <c r="T10" s="171"/>
      <c r="U10" s="171"/>
      <c r="V10" s="171"/>
      <c r="W10" s="171"/>
      <c r="X10" s="172"/>
      <c r="Y10" s="121" t="s">
        <v>18</v>
      </c>
      <c r="Z10" s="122"/>
      <c r="AA10" s="122"/>
      <c r="AB10" s="210"/>
      <c r="AC10" s="71">
        <f>'报关资料录入'!N20</f>
        <v>0</v>
      </c>
      <c r="AD10" s="71"/>
      <c r="AE10" s="71"/>
      <c r="AF10" s="136"/>
      <c r="AG10" s="70" t="s">
        <v>127</v>
      </c>
      <c r="AH10" s="70"/>
      <c r="AI10" s="70"/>
      <c r="AJ10" s="71">
        <f>'报关资料录入'!N26</f>
        <v>0</v>
      </c>
      <c r="AK10" s="136"/>
    </row>
    <row r="11" spans="1:37" s="61" customFormat="1" ht="9.75" customHeight="1">
      <c r="A11" s="75" t="s">
        <v>78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39"/>
      <c r="P11" s="72"/>
      <c r="Q11" s="73"/>
      <c r="R11" s="73"/>
      <c r="S11" s="73"/>
      <c r="T11" s="73"/>
      <c r="U11" s="73"/>
      <c r="V11" s="73"/>
      <c r="W11" s="73"/>
      <c r="X11" s="138"/>
      <c r="Y11" s="72" t="s">
        <v>128</v>
      </c>
      <c r="Z11" s="73"/>
      <c r="AA11" s="73"/>
      <c r="AB11" s="73"/>
      <c r="AC11" s="73"/>
      <c r="AD11" s="73"/>
      <c r="AE11" s="73"/>
      <c r="AF11" s="138"/>
      <c r="AG11" s="72"/>
      <c r="AH11" s="73"/>
      <c r="AI11" s="73"/>
      <c r="AJ11" s="73"/>
      <c r="AK11" s="138"/>
    </row>
    <row r="12" spans="1:37" s="61" customFormat="1" ht="15.75" customHeight="1">
      <c r="A12" s="69" t="s">
        <v>20</v>
      </c>
      <c r="B12" s="77"/>
      <c r="C12" s="77"/>
      <c r="D12" s="71">
        <f>'报关资料录入'!F22</f>
        <v>0</v>
      </c>
      <c r="E12" s="71"/>
      <c r="F12" s="71"/>
      <c r="G12" s="71"/>
      <c r="H12" s="71"/>
      <c r="I12" s="71"/>
      <c r="J12" s="71"/>
      <c r="K12" s="69" t="s">
        <v>81</v>
      </c>
      <c r="L12" s="70"/>
      <c r="M12" s="70"/>
      <c r="N12" s="70"/>
      <c r="O12" s="71" t="s">
        <v>129</v>
      </c>
      <c r="P12" s="71"/>
      <c r="Q12" s="71"/>
      <c r="R12" s="71"/>
      <c r="S12" s="71"/>
      <c r="T12" s="71"/>
      <c r="U12" s="71"/>
      <c r="V12" s="91" t="s">
        <v>82</v>
      </c>
      <c r="W12" s="78" t="s">
        <v>129</v>
      </c>
      <c r="X12" s="71"/>
      <c r="Y12" s="71"/>
      <c r="Z12" s="71"/>
      <c r="AA12" s="71"/>
      <c r="AB12" s="71"/>
      <c r="AC12" s="71"/>
      <c r="AD12" s="71"/>
      <c r="AE12" s="91" t="s">
        <v>36</v>
      </c>
      <c r="AF12" s="169"/>
      <c r="AG12" s="169"/>
      <c r="AH12" s="169"/>
      <c r="AI12" s="71">
        <f>'报关资料录入'!V32</f>
        <v>0</v>
      </c>
      <c r="AJ12" s="71"/>
      <c r="AK12" s="136"/>
    </row>
    <row r="13" spans="1:37" s="61" customFormat="1" ht="8.25" customHeight="1">
      <c r="A13" s="79" t="s">
        <v>128</v>
      </c>
      <c r="B13" s="80"/>
      <c r="C13" s="80"/>
      <c r="D13" s="80"/>
      <c r="E13" s="80"/>
      <c r="F13" s="80"/>
      <c r="G13" s="80"/>
      <c r="H13" s="80"/>
      <c r="I13" s="80"/>
      <c r="J13" s="140"/>
      <c r="K13" s="72"/>
      <c r="L13" s="73"/>
      <c r="M13" s="73"/>
      <c r="N13" s="73"/>
      <c r="O13" s="73"/>
      <c r="P13" s="73"/>
      <c r="Q13" s="73"/>
      <c r="R13" s="73"/>
      <c r="S13" s="73"/>
      <c r="T13" s="73"/>
      <c r="U13" s="138"/>
      <c r="V13" s="173"/>
      <c r="W13" s="174"/>
      <c r="X13" s="174"/>
      <c r="Y13" s="174"/>
      <c r="Z13" s="174"/>
      <c r="AA13" s="174"/>
      <c r="AB13" s="174"/>
      <c r="AC13" s="174"/>
      <c r="AD13" s="211"/>
      <c r="AE13" s="75" t="s">
        <v>128</v>
      </c>
      <c r="AF13" s="76"/>
      <c r="AG13" s="76"/>
      <c r="AH13" s="76"/>
      <c r="AI13" s="76"/>
      <c r="AJ13" s="76"/>
      <c r="AK13" s="139"/>
    </row>
    <row r="14" spans="1:37" s="61" customFormat="1" ht="16.5" customHeight="1">
      <c r="A14" s="69" t="s">
        <v>130</v>
      </c>
      <c r="B14" s="77"/>
      <c r="C14" s="77"/>
      <c r="D14" s="71">
        <f>'报关资料录入'!F24</f>
        <v>0</v>
      </c>
      <c r="E14" s="71"/>
      <c r="F14" s="71"/>
      <c r="G14" s="71"/>
      <c r="H14" s="71"/>
      <c r="I14" s="71"/>
      <c r="J14" s="71"/>
      <c r="K14" s="69" t="s">
        <v>24</v>
      </c>
      <c r="L14" s="70"/>
      <c r="M14" s="141">
        <f>'报关资料录入'!N24</f>
        <v>0</v>
      </c>
      <c r="N14" s="141"/>
      <c r="O14" s="142"/>
      <c r="P14" s="91" t="s">
        <v>87</v>
      </c>
      <c r="Q14" s="71">
        <f>'报关资料录入'!F34</f>
        <v>0</v>
      </c>
      <c r="R14" s="71"/>
      <c r="S14" s="71"/>
      <c r="T14" s="71"/>
      <c r="U14" s="71"/>
      <c r="V14" s="71"/>
      <c r="W14" s="71"/>
      <c r="X14" s="136"/>
      <c r="Y14" s="137" t="s">
        <v>88</v>
      </c>
      <c r="Z14" s="145"/>
      <c r="AA14" s="145"/>
      <c r="AB14" s="71">
        <f>'报关资料录入'!F37</f>
        <v>0</v>
      </c>
      <c r="AC14" s="71"/>
      <c r="AD14" s="71"/>
      <c r="AE14" s="212" t="s">
        <v>89</v>
      </c>
      <c r="AF14" s="176"/>
      <c r="AG14" s="176"/>
      <c r="AH14" s="71">
        <f>'报关资料录入'!F39</f>
        <v>0</v>
      </c>
      <c r="AI14" s="71"/>
      <c r="AJ14" s="71"/>
      <c r="AK14" s="136"/>
    </row>
    <row r="15" spans="1:37" s="61" customFormat="1" ht="8.25" customHeight="1">
      <c r="A15" s="75" t="s">
        <v>128</v>
      </c>
      <c r="B15" s="76"/>
      <c r="C15" s="76"/>
      <c r="D15" s="76"/>
      <c r="E15" s="76"/>
      <c r="F15" s="76"/>
      <c r="G15" s="76"/>
      <c r="H15" s="76"/>
      <c r="I15" s="76"/>
      <c r="J15" s="139"/>
      <c r="K15" s="72"/>
      <c r="L15" s="73"/>
      <c r="M15" s="73"/>
      <c r="N15" s="73"/>
      <c r="O15" s="138"/>
      <c r="P15" s="75"/>
      <c r="Q15" s="76"/>
      <c r="R15" s="76"/>
      <c r="S15" s="76"/>
      <c r="T15" s="76"/>
      <c r="U15" s="76"/>
      <c r="V15" s="76"/>
      <c r="W15" s="76"/>
      <c r="X15" s="139"/>
      <c r="Y15" s="75"/>
      <c r="Z15" s="76"/>
      <c r="AA15" s="76"/>
      <c r="AB15" s="76"/>
      <c r="AC15" s="76"/>
      <c r="AD15" s="139"/>
      <c r="AE15" s="75"/>
      <c r="AF15" s="76"/>
      <c r="AG15" s="76"/>
      <c r="AH15" s="76"/>
      <c r="AI15" s="76"/>
      <c r="AJ15" s="76"/>
      <c r="AK15" s="139"/>
    </row>
    <row r="16" spans="1:37" s="61" customFormat="1" ht="15" customHeight="1">
      <c r="A16" s="69" t="s">
        <v>16</v>
      </c>
      <c r="B16" s="70"/>
      <c r="C16" s="70"/>
      <c r="D16" s="70"/>
      <c r="E16" s="71">
        <f>'报关资料录入'!V18</f>
        <v>0</v>
      </c>
      <c r="F16" s="71"/>
      <c r="G16" s="71"/>
      <c r="H16" s="71"/>
      <c r="I16" s="71"/>
      <c r="J16" s="71"/>
      <c r="K16" s="91" t="s">
        <v>84</v>
      </c>
      <c r="L16" s="71">
        <f>'装箱单'!D32</f>
        <v>0</v>
      </c>
      <c r="M16" s="71"/>
      <c r="N16" s="71"/>
      <c r="O16" s="71"/>
      <c r="P16" s="71"/>
      <c r="Q16" s="136"/>
      <c r="R16" s="69" t="s">
        <v>38</v>
      </c>
      <c r="S16" s="70"/>
      <c r="T16" s="70"/>
      <c r="U16" s="71">
        <f>'报关资料录入'!N34</f>
        <v>0</v>
      </c>
      <c r="V16" s="71"/>
      <c r="W16" s="71"/>
      <c r="X16" s="71"/>
      <c r="Y16" s="121" t="s">
        <v>131</v>
      </c>
      <c r="Z16" s="122"/>
      <c r="AA16" s="122"/>
      <c r="AB16" s="122"/>
      <c r="AC16" s="71">
        <f>'装箱单'!G32</f>
        <v>0</v>
      </c>
      <c r="AD16" s="71"/>
      <c r="AE16" s="136"/>
      <c r="AF16" s="212" t="s">
        <v>132</v>
      </c>
      <c r="AG16" s="176"/>
      <c r="AH16" s="176"/>
      <c r="AI16" s="176"/>
      <c r="AJ16" s="667">
        <f>'装箱单'!H32</f>
        <v>0</v>
      </c>
      <c r="AK16" s="668"/>
    </row>
    <row r="17" spans="1:37" s="61" customFormat="1" ht="9" customHeight="1">
      <c r="A17" s="75"/>
      <c r="B17" s="76"/>
      <c r="C17" s="76"/>
      <c r="D17" s="76"/>
      <c r="E17" s="76"/>
      <c r="F17" s="76"/>
      <c r="G17" s="76"/>
      <c r="H17" s="76"/>
      <c r="I17" s="76"/>
      <c r="J17" s="139"/>
      <c r="K17" s="72"/>
      <c r="L17" s="73"/>
      <c r="M17" s="73"/>
      <c r="N17" s="73"/>
      <c r="O17" s="73"/>
      <c r="P17" s="73"/>
      <c r="Q17" s="138"/>
      <c r="R17" s="72"/>
      <c r="S17" s="73"/>
      <c r="T17" s="73"/>
      <c r="U17" s="73"/>
      <c r="V17" s="73"/>
      <c r="W17" s="73"/>
      <c r="X17" s="138"/>
      <c r="Y17" s="72"/>
      <c r="Z17" s="73"/>
      <c r="AA17" s="73"/>
      <c r="AB17" s="73"/>
      <c r="AC17" s="73"/>
      <c r="AD17" s="73"/>
      <c r="AE17" s="138"/>
      <c r="AF17" s="72"/>
      <c r="AG17" s="73"/>
      <c r="AH17" s="73"/>
      <c r="AI17" s="73"/>
      <c r="AJ17" s="73"/>
      <c r="AK17" s="138"/>
    </row>
    <row r="18" spans="1:37" s="61" customFormat="1" ht="16.5" customHeight="1">
      <c r="A18" s="69" t="s">
        <v>34</v>
      </c>
      <c r="B18" s="70"/>
      <c r="C18" s="70"/>
      <c r="D18" s="71">
        <f>'报关资料录入'!F26</f>
        <v>0</v>
      </c>
      <c r="E18" s="71"/>
      <c r="F18" s="71"/>
      <c r="G18" s="71"/>
      <c r="H18" s="71"/>
      <c r="I18" s="71"/>
      <c r="J18" s="136"/>
      <c r="K18" s="69" t="s">
        <v>39</v>
      </c>
      <c r="L18" s="70"/>
      <c r="M18" s="71">
        <f>'报关资料录入'!V34</f>
        <v>0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91" t="s">
        <v>133</v>
      </c>
      <c r="AF18" s="169"/>
      <c r="AG18" s="169"/>
      <c r="AH18" s="71">
        <f>'报关资料录入'!V30</f>
        <v>0</v>
      </c>
      <c r="AI18" s="71"/>
      <c r="AJ18" s="71"/>
      <c r="AK18" s="136"/>
    </row>
    <row r="19" spans="1:37" s="61" customFormat="1" ht="8.25" customHeight="1">
      <c r="A19" s="81" t="s">
        <v>78</v>
      </c>
      <c r="B19" s="82"/>
      <c r="C19" s="82"/>
      <c r="D19" s="82"/>
      <c r="E19" s="82"/>
      <c r="F19" s="82"/>
      <c r="G19" s="82"/>
      <c r="H19" s="82"/>
      <c r="I19" s="82"/>
      <c r="J19" s="636"/>
      <c r="K19" s="72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138"/>
      <c r="AE19" s="73" t="s">
        <v>78</v>
      </c>
      <c r="AF19" s="73"/>
      <c r="AG19" s="73"/>
      <c r="AH19" s="73"/>
      <c r="AI19" s="73"/>
      <c r="AJ19" s="73"/>
      <c r="AK19" s="138"/>
    </row>
    <row r="20" spans="1:57" s="61" customFormat="1" ht="12" customHeight="1">
      <c r="A20" s="69" t="s">
        <v>92</v>
      </c>
      <c r="B20" s="70"/>
      <c r="C20" s="70"/>
      <c r="D20" s="70"/>
      <c r="E20" s="70"/>
      <c r="F20" s="70"/>
      <c r="G20" s="616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226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</row>
    <row r="21" spans="1:57" s="61" customFormat="1" ht="12" customHeight="1">
      <c r="A21" s="85">
        <f>'报关资料录入'!M37</f>
        <v>0</v>
      </c>
      <c r="B21" s="86"/>
      <c r="C21" s="86"/>
      <c r="D21" s="86"/>
      <c r="E21" s="86"/>
      <c r="F21" s="87"/>
      <c r="G21" s="87"/>
      <c r="H21" s="87"/>
      <c r="I21" s="87"/>
      <c r="J21" s="637">
        <f>'报关资料录入'!T37</f>
        <v>0</v>
      </c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69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</row>
    <row r="22" spans="1:57" s="61" customFormat="1" ht="12" customHeight="1">
      <c r="A22" s="85"/>
      <c r="B22" s="86"/>
      <c r="C22" s="86"/>
      <c r="D22" s="86"/>
      <c r="E22" s="86"/>
      <c r="F22" s="87"/>
      <c r="G22" s="87"/>
      <c r="H22" s="87"/>
      <c r="I22" s="8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69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</row>
    <row r="23" spans="1:57" s="61" customFormat="1" ht="12" customHeight="1">
      <c r="A23" s="88"/>
      <c r="B23" s="89"/>
      <c r="C23" s="89"/>
      <c r="D23" s="89"/>
      <c r="E23" s="89"/>
      <c r="F23" s="89"/>
      <c r="G23" s="89"/>
      <c r="H23" s="89"/>
      <c r="I23" s="89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70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</row>
    <row r="24" spans="1:37" s="61" customFormat="1" ht="13.5" customHeight="1">
      <c r="A24" s="91" t="s">
        <v>53</v>
      </c>
      <c r="B24" s="92" t="s">
        <v>54</v>
      </c>
      <c r="C24" s="92"/>
      <c r="D24" s="92"/>
      <c r="E24" s="92"/>
      <c r="F24" s="92"/>
      <c r="G24" s="92"/>
      <c r="H24" s="92"/>
      <c r="I24" s="145" t="s">
        <v>93</v>
      </c>
      <c r="J24" s="145"/>
      <c r="K24" s="145"/>
      <c r="L24" s="145"/>
      <c r="M24" s="145"/>
      <c r="N24" s="145"/>
      <c r="O24" s="145"/>
      <c r="P24" s="145" t="s">
        <v>59</v>
      </c>
      <c r="Q24" s="145"/>
      <c r="R24" s="145"/>
      <c r="S24" s="145"/>
      <c r="T24" s="176"/>
      <c r="U24" s="176"/>
      <c r="V24" s="70" t="s">
        <v>94</v>
      </c>
      <c r="W24" s="70"/>
      <c r="X24" s="70"/>
      <c r="Y24" s="70"/>
      <c r="Z24" s="70"/>
      <c r="AA24" s="70"/>
      <c r="AB24" s="70"/>
      <c r="AC24" s="70"/>
      <c r="AD24" s="145" t="s">
        <v>95</v>
      </c>
      <c r="AE24" s="145"/>
      <c r="AF24" s="145"/>
      <c r="AG24" s="145"/>
      <c r="AH24" s="169"/>
      <c r="AI24" s="70" t="s">
        <v>64</v>
      </c>
      <c r="AJ24" s="70"/>
      <c r="AK24" s="226" t="s">
        <v>61</v>
      </c>
    </row>
    <row r="25" spans="1:37" s="615" customFormat="1" ht="15" customHeight="1">
      <c r="A25" s="93">
        <f>'报关资料录入'!B57</f>
        <v>0</v>
      </c>
      <c r="B25" s="386">
        <f>'报关资料录入'!C57</f>
        <v>0</v>
      </c>
      <c r="C25" s="386"/>
      <c r="D25" s="386"/>
      <c r="E25" s="386"/>
      <c r="F25" s="386"/>
      <c r="G25" s="386"/>
      <c r="H25" s="386"/>
      <c r="I25" s="639">
        <f>'报关资料录入'!F57</f>
        <v>0</v>
      </c>
      <c r="J25" s="639"/>
      <c r="K25" s="639"/>
      <c r="L25" s="639"/>
      <c r="M25" s="639"/>
      <c r="N25" s="639"/>
      <c r="O25" s="639"/>
      <c r="P25" s="640">
        <f>'报关资料录入'!U57</f>
        <v>0</v>
      </c>
      <c r="Q25" s="640"/>
      <c r="R25" s="640"/>
      <c r="S25" s="648">
        <f>'报关资料录入'!W57</f>
        <v>0</v>
      </c>
      <c r="T25" s="649"/>
      <c r="U25" s="649"/>
      <c r="V25" s="650" t="str">
        <f>IF(A25=6,'报关资料录入'!AB57,"  ")</f>
        <v>  </v>
      </c>
      <c r="W25" s="650"/>
      <c r="X25" s="650"/>
      <c r="Y25" s="650"/>
      <c r="Z25" s="650"/>
      <c r="AA25" s="656">
        <f>'报关资料录入'!X57</f>
        <v>0</v>
      </c>
      <c r="AB25" s="656"/>
      <c r="AC25" s="656"/>
      <c r="AD25" s="657">
        <f>P25*AA25</f>
        <v>0</v>
      </c>
      <c r="AE25" s="657"/>
      <c r="AF25" s="657"/>
      <c r="AG25" s="657"/>
      <c r="AH25" s="657"/>
      <c r="AI25" s="650">
        <f>'报关资料录入'!N30</f>
        <v>0</v>
      </c>
      <c r="AJ25" s="650"/>
      <c r="AK25" s="671" t="s">
        <v>134</v>
      </c>
    </row>
    <row r="26" spans="1:37" s="63" customFormat="1" ht="13.5" customHeight="1">
      <c r="A26" s="95"/>
      <c r="B26" s="99"/>
      <c r="C26" s="99"/>
      <c r="D26" s="99"/>
      <c r="E26" s="99"/>
      <c r="F26" s="99"/>
      <c r="G26" s="99"/>
      <c r="H26" s="99"/>
      <c r="I26" s="96">
        <f>'报关资料录入'!F58</f>
        <v>0</v>
      </c>
      <c r="J26" s="96"/>
      <c r="K26" s="96"/>
      <c r="L26" s="96"/>
      <c r="M26" s="96"/>
      <c r="N26" s="96"/>
      <c r="O26" s="96"/>
      <c r="P26" s="148" t="str">
        <f>IF('报关资料录入'!W47='报关资料录入'!W48,"    ",'报关资料录入'!U58)</f>
        <v>    </v>
      </c>
      <c r="Q26" s="148"/>
      <c r="R26" s="148"/>
      <c r="S26" s="181" t="str">
        <f>IF('报关资料录入'!W47='报关资料录入'!W48,"    ",'报关资料录入'!W58)</f>
        <v>    </v>
      </c>
      <c r="T26" s="182"/>
      <c r="U26" s="182"/>
      <c r="V26" s="181"/>
      <c r="W26" s="181"/>
      <c r="X26" s="181"/>
      <c r="Y26" s="181"/>
      <c r="Z26" s="181"/>
      <c r="AA26" s="215"/>
      <c r="AB26" s="215"/>
      <c r="AC26" s="215"/>
      <c r="AD26" s="216"/>
      <c r="AE26" s="216"/>
      <c r="AF26" s="216"/>
      <c r="AG26" s="216"/>
      <c r="AH26" s="216"/>
      <c r="AI26" s="181" t="str">
        <f>IF(AI25="HKD"," 港币",IF(AI25="USD","美元","    "))</f>
        <v>    </v>
      </c>
      <c r="AJ26" s="181"/>
      <c r="AK26" s="233"/>
    </row>
    <row r="27" spans="1:37" s="63" customFormat="1" ht="15" customHeight="1">
      <c r="A27" s="97">
        <f>'报关资料录入'!B59</f>
        <v>0</v>
      </c>
      <c r="B27" s="617">
        <f>'报关资料录入'!C59</f>
        <v>0</v>
      </c>
      <c r="C27" s="617"/>
      <c r="D27" s="617"/>
      <c r="E27" s="617"/>
      <c r="F27" s="617"/>
      <c r="G27" s="617"/>
      <c r="H27" s="617"/>
      <c r="I27" s="641">
        <f>'报关资料录入'!F59</f>
        <v>0</v>
      </c>
      <c r="J27" s="641"/>
      <c r="K27" s="641"/>
      <c r="L27" s="641"/>
      <c r="M27" s="641"/>
      <c r="N27" s="641"/>
      <c r="O27" s="641"/>
      <c r="P27" s="642">
        <f>'报关资料录入'!U59</f>
        <v>0</v>
      </c>
      <c r="Q27" s="642"/>
      <c r="R27" s="642"/>
      <c r="S27" s="651">
        <f>'报关资料录入'!W59</f>
        <v>0</v>
      </c>
      <c r="T27" s="652"/>
      <c r="U27" s="652"/>
      <c r="V27" s="651" t="str">
        <f>IF(A27=7,'报关资料录入'!AB59," ")</f>
        <v> </v>
      </c>
      <c r="W27" s="651"/>
      <c r="X27" s="651"/>
      <c r="Y27" s="651"/>
      <c r="Z27" s="651"/>
      <c r="AA27" s="658">
        <f>'报关资料录入'!X59</f>
        <v>0</v>
      </c>
      <c r="AB27" s="658"/>
      <c r="AC27" s="658"/>
      <c r="AD27" s="659">
        <f>P27*AA27</f>
        <v>0</v>
      </c>
      <c r="AE27" s="659"/>
      <c r="AF27" s="659"/>
      <c r="AG27" s="659"/>
      <c r="AH27" s="659"/>
      <c r="AI27" s="651" t="str">
        <f>IF(A27=7,'报关资料录入'!N30,"  ")</f>
        <v>  </v>
      </c>
      <c r="AJ27" s="651"/>
      <c r="AK27" s="672" t="str">
        <f>IF(A27=2,"照章","    ")</f>
        <v>    </v>
      </c>
    </row>
    <row r="28" spans="1:37" s="63" customFormat="1" ht="13.5" customHeight="1">
      <c r="A28" s="95"/>
      <c r="B28" s="99"/>
      <c r="C28" s="99"/>
      <c r="D28" s="99"/>
      <c r="E28" s="99"/>
      <c r="F28" s="99"/>
      <c r="G28" s="99"/>
      <c r="H28" s="99"/>
      <c r="I28" s="96">
        <f>'报关资料录入'!F60</f>
        <v>0</v>
      </c>
      <c r="J28" s="96"/>
      <c r="K28" s="96"/>
      <c r="L28" s="96"/>
      <c r="M28" s="96"/>
      <c r="N28" s="96"/>
      <c r="O28" s="96"/>
      <c r="P28" s="148" t="str">
        <f>IF('报关资料录入'!W49='报关资料录入'!W50,"    ",'报关资料录入'!U60)</f>
        <v>    </v>
      </c>
      <c r="Q28" s="148"/>
      <c r="R28" s="148"/>
      <c r="S28" s="181" t="str">
        <f>IF('报关资料录入'!W49='报关资料录入'!W50,"    ",'报关资料录入'!W60)</f>
        <v>    </v>
      </c>
      <c r="T28" s="182"/>
      <c r="U28" s="182"/>
      <c r="V28" s="181"/>
      <c r="W28" s="181"/>
      <c r="X28" s="181"/>
      <c r="Y28" s="181"/>
      <c r="Z28" s="181"/>
      <c r="AA28" s="215"/>
      <c r="AB28" s="215"/>
      <c r="AC28" s="215"/>
      <c r="AD28" s="216"/>
      <c r="AE28" s="216"/>
      <c r="AF28" s="216"/>
      <c r="AG28" s="216"/>
      <c r="AH28" s="216"/>
      <c r="AI28" s="181" t="str">
        <f>IF(AI27="HKD"," 港币",IF(AI27="USD","美元","  "))</f>
        <v>  </v>
      </c>
      <c r="AJ28" s="181"/>
      <c r="AK28" s="233"/>
    </row>
    <row r="29" spans="1:37" s="63" customFormat="1" ht="15" customHeight="1">
      <c r="A29" s="97">
        <f>'报关资料录入'!B61</f>
        <v>0</v>
      </c>
      <c r="B29" s="617">
        <f>'报关资料录入'!C61</f>
        <v>0</v>
      </c>
      <c r="C29" s="617"/>
      <c r="D29" s="617"/>
      <c r="E29" s="617"/>
      <c r="F29" s="617"/>
      <c r="G29" s="617"/>
      <c r="H29" s="617"/>
      <c r="I29" s="641">
        <f>'报关资料录入'!F61</f>
        <v>0</v>
      </c>
      <c r="J29" s="641"/>
      <c r="K29" s="641"/>
      <c r="L29" s="641"/>
      <c r="M29" s="641"/>
      <c r="N29" s="641"/>
      <c r="O29" s="641"/>
      <c r="P29" s="642">
        <f>'报关资料录入'!U61</f>
        <v>0</v>
      </c>
      <c r="Q29" s="642"/>
      <c r="R29" s="642"/>
      <c r="S29" s="651">
        <f>'报关资料录入'!W61</f>
        <v>0</v>
      </c>
      <c r="T29" s="652"/>
      <c r="U29" s="652"/>
      <c r="V29" s="653" t="str">
        <f>IF(A29=8,'报关资料录入'!AB61," ")</f>
        <v> </v>
      </c>
      <c r="W29" s="653"/>
      <c r="X29" s="653"/>
      <c r="Y29" s="653"/>
      <c r="Z29" s="651"/>
      <c r="AA29" s="658">
        <f>'报关资料录入'!X61</f>
        <v>0</v>
      </c>
      <c r="AB29" s="658"/>
      <c r="AC29" s="658"/>
      <c r="AD29" s="659">
        <f>P29*AA29</f>
        <v>0</v>
      </c>
      <c r="AE29" s="659"/>
      <c r="AF29" s="659"/>
      <c r="AG29" s="659"/>
      <c r="AH29" s="659"/>
      <c r="AI29" s="617" t="str">
        <f>IF(A29=8,'报关资料录入'!N30,"  ")</f>
        <v>  </v>
      </c>
      <c r="AJ29" s="617"/>
      <c r="AK29" s="672" t="str">
        <f>IF(A29=3,"照章","    ")</f>
        <v>    </v>
      </c>
    </row>
    <row r="30" spans="1:37" s="63" customFormat="1" ht="13.5" customHeight="1">
      <c r="A30" s="95"/>
      <c r="B30" s="100"/>
      <c r="C30" s="100"/>
      <c r="D30" s="100"/>
      <c r="E30" s="100"/>
      <c r="F30" s="100"/>
      <c r="G30" s="100"/>
      <c r="H30" s="100"/>
      <c r="I30" s="96">
        <f>'报关资料录入'!F62</f>
        <v>0</v>
      </c>
      <c r="J30" s="96"/>
      <c r="K30" s="96"/>
      <c r="L30" s="96"/>
      <c r="M30" s="96"/>
      <c r="N30" s="96"/>
      <c r="O30" s="96"/>
      <c r="P30" s="148" t="str">
        <f>IF('报关资料录入'!W51='报关资料录入'!W52,"    ",'报关资料录入'!U62)</f>
        <v>    </v>
      </c>
      <c r="Q30" s="148"/>
      <c r="R30" s="148"/>
      <c r="S30" s="181" t="str">
        <f>IF('报关资料录入'!W51='报关资料录入'!W52,"    ",'报关资料录入'!W62)</f>
        <v>    </v>
      </c>
      <c r="T30" s="182"/>
      <c r="U30" s="182"/>
      <c r="V30" s="100"/>
      <c r="W30" s="100"/>
      <c r="X30" s="100"/>
      <c r="Y30" s="100"/>
      <c r="Z30" s="181"/>
      <c r="AA30" s="215"/>
      <c r="AB30" s="215"/>
      <c r="AC30" s="215"/>
      <c r="AD30" s="216"/>
      <c r="AE30" s="216"/>
      <c r="AF30" s="216"/>
      <c r="AG30" s="216"/>
      <c r="AH30" s="216"/>
      <c r="AI30" s="100" t="str">
        <f>IF(AI29="HKD"," 港币",IF(AI29="USD","美元","  "))</f>
        <v>  </v>
      </c>
      <c r="AJ30" s="100"/>
      <c r="AK30" s="233"/>
    </row>
    <row r="31" spans="1:37" s="63" customFormat="1" ht="15" customHeight="1">
      <c r="A31" s="97">
        <f>'报关资料录入'!B63</f>
        <v>0</v>
      </c>
      <c r="B31" s="617">
        <f>'报关资料录入'!C63</f>
        <v>0</v>
      </c>
      <c r="C31" s="617"/>
      <c r="D31" s="617"/>
      <c r="E31" s="617"/>
      <c r="F31" s="617"/>
      <c r="G31" s="617"/>
      <c r="H31" s="617"/>
      <c r="I31" s="641">
        <f>'报关资料录入'!F63</f>
        <v>0</v>
      </c>
      <c r="J31" s="641"/>
      <c r="K31" s="641"/>
      <c r="L31" s="641"/>
      <c r="M31" s="641"/>
      <c r="N31" s="641"/>
      <c r="O31" s="641"/>
      <c r="P31" s="642">
        <f>'报关资料录入'!U63</f>
        <v>0</v>
      </c>
      <c r="Q31" s="642"/>
      <c r="R31" s="642"/>
      <c r="S31" s="651">
        <f>'报关资料录入'!W63</f>
        <v>0</v>
      </c>
      <c r="T31" s="652"/>
      <c r="U31" s="652"/>
      <c r="V31" s="651" t="str">
        <f>IF(A31=9,'报关资料录入'!AB63," ")</f>
        <v> </v>
      </c>
      <c r="W31" s="651"/>
      <c r="X31" s="651"/>
      <c r="Y31" s="651"/>
      <c r="Z31" s="651"/>
      <c r="AA31" s="658">
        <f>'报关资料录入'!X63</f>
        <v>0</v>
      </c>
      <c r="AB31" s="658"/>
      <c r="AC31" s="658"/>
      <c r="AD31" s="659">
        <f>P31*AA31</f>
        <v>0</v>
      </c>
      <c r="AE31" s="659"/>
      <c r="AF31" s="659"/>
      <c r="AG31" s="659"/>
      <c r="AH31" s="659"/>
      <c r="AI31" s="651" t="str">
        <f>IF(A31=9,'报关资料录入'!N30,"  ")</f>
        <v>  </v>
      </c>
      <c r="AJ31" s="651"/>
      <c r="AK31" s="672" t="str">
        <f>IF(A31=4,"照章","    ")</f>
        <v>    </v>
      </c>
    </row>
    <row r="32" spans="1:37" s="63" customFormat="1" ht="13.5" customHeight="1">
      <c r="A32" s="95"/>
      <c r="B32" s="99"/>
      <c r="C32" s="99"/>
      <c r="D32" s="99"/>
      <c r="E32" s="99"/>
      <c r="F32" s="99"/>
      <c r="G32" s="99"/>
      <c r="H32" s="99"/>
      <c r="I32" s="96">
        <f>'报关资料录入'!F64</f>
        <v>0</v>
      </c>
      <c r="J32" s="96"/>
      <c r="K32" s="96"/>
      <c r="L32" s="96"/>
      <c r="M32" s="96"/>
      <c r="N32" s="96"/>
      <c r="O32" s="96"/>
      <c r="P32" s="148" t="str">
        <f>IF('报关资料录入'!W53='报关资料录入'!W54,"    ",'报关资料录入'!U64)</f>
        <v>    </v>
      </c>
      <c r="Q32" s="148"/>
      <c r="R32" s="148"/>
      <c r="S32" s="181" t="str">
        <f>IF('报关资料录入'!W53='报关资料录入'!W54,"    ",'报关资料录入'!W64)</f>
        <v>    </v>
      </c>
      <c r="T32" s="182"/>
      <c r="U32" s="182"/>
      <c r="V32" s="181"/>
      <c r="W32" s="181"/>
      <c r="X32" s="181"/>
      <c r="Y32" s="181"/>
      <c r="Z32" s="181"/>
      <c r="AA32" s="215"/>
      <c r="AB32" s="215"/>
      <c r="AC32" s="215"/>
      <c r="AD32" s="216"/>
      <c r="AE32" s="216"/>
      <c r="AF32" s="216"/>
      <c r="AG32" s="216"/>
      <c r="AH32" s="216"/>
      <c r="AI32" s="181" t="str">
        <f>IF(AI31="HKD"," 港币",IF(AI31="USD","美元","  "))</f>
        <v>  </v>
      </c>
      <c r="AJ32" s="181"/>
      <c r="AK32" s="233"/>
    </row>
    <row r="33" spans="1:37" s="61" customFormat="1" ht="15" customHeight="1">
      <c r="A33" s="97">
        <f>'报关资料录入'!B65</f>
        <v>0</v>
      </c>
      <c r="B33" s="617">
        <f>'报关资料录入'!C65</f>
        <v>0</v>
      </c>
      <c r="C33" s="617"/>
      <c r="D33" s="617"/>
      <c r="E33" s="617"/>
      <c r="F33" s="617"/>
      <c r="G33" s="617"/>
      <c r="H33" s="617"/>
      <c r="I33" s="641">
        <f>'报关资料录入'!F65</f>
        <v>0</v>
      </c>
      <c r="J33" s="641"/>
      <c r="K33" s="641"/>
      <c r="L33" s="641"/>
      <c r="M33" s="641"/>
      <c r="N33" s="641"/>
      <c r="O33" s="641"/>
      <c r="P33" s="642">
        <f>'报关资料录入'!U65</f>
        <v>0</v>
      </c>
      <c r="Q33" s="642"/>
      <c r="R33" s="642"/>
      <c r="S33" s="651">
        <f>'报关资料录入'!W65</f>
        <v>0</v>
      </c>
      <c r="T33" s="652"/>
      <c r="U33" s="652"/>
      <c r="V33" s="651" t="str">
        <f>IF(A33=10,'报关资料录入'!AB65,"  ")</f>
        <v>  </v>
      </c>
      <c r="W33" s="651"/>
      <c r="X33" s="651"/>
      <c r="Y33" s="651"/>
      <c r="Z33" s="651"/>
      <c r="AA33" s="658">
        <f>'报关资料录入'!X65</f>
        <v>0</v>
      </c>
      <c r="AB33" s="658"/>
      <c r="AC33" s="658"/>
      <c r="AD33" s="659">
        <f>P33*AA33</f>
        <v>0</v>
      </c>
      <c r="AE33" s="659"/>
      <c r="AF33" s="659"/>
      <c r="AG33" s="659"/>
      <c r="AH33" s="659"/>
      <c r="AI33" s="651" t="str">
        <f>IF(A33=10,'报关资料录入'!N30,"  ")</f>
        <v>  </v>
      </c>
      <c r="AJ33" s="651"/>
      <c r="AK33" s="672" t="str">
        <f>IF(A33=5,"照章","    ")</f>
        <v>    </v>
      </c>
    </row>
    <row r="34" spans="1:37" s="61" customFormat="1" ht="13.5" customHeight="1">
      <c r="A34" s="618"/>
      <c r="B34" s="99"/>
      <c r="C34" s="99"/>
      <c r="D34" s="99"/>
      <c r="E34" s="99"/>
      <c r="F34" s="99"/>
      <c r="G34" s="99"/>
      <c r="H34" s="99"/>
      <c r="I34" s="96">
        <f>'报关资料录入'!F66</f>
        <v>0</v>
      </c>
      <c r="J34" s="96"/>
      <c r="K34" s="96"/>
      <c r="L34" s="96"/>
      <c r="M34" s="96"/>
      <c r="N34" s="96"/>
      <c r="O34" s="96"/>
      <c r="P34" s="148" t="str">
        <f>IF('报关资料录入'!W55='报关资料录入'!W56,"    ",'报关资料录入'!U66)</f>
        <v>    </v>
      </c>
      <c r="Q34" s="148"/>
      <c r="R34" s="148"/>
      <c r="S34" s="181" t="str">
        <f>IF('报关资料录入'!W55='报关资料录入'!W56,"    ",'报关资料录入'!W66)</f>
        <v>    </v>
      </c>
      <c r="T34" s="182"/>
      <c r="U34" s="182"/>
      <c r="V34" s="181"/>
      <c r="W34" s="181"/>
      <c r="X34" s="181"/>
      <c r="Y34" s="181"/>
      <c r="Z34" s="181"/>
      <c r="AA34" s="215"/>
      <c r="AB34" s="215"/>
      <c r="AC34" s="215"/>
      <c r="AD34" s="216"/>
      <c r="AE34" s="216"/>
      <c r="AF34" s="216"/>
      <c r="AG34" s="216"/>
      <c r="AH34" s="216"/>
      <c r="AI34" s="181" t="str">
        <f>IF(AI33="HKD"," 港币",IF(AI33="USD","美元","  "))</f>
        <v>  </v>
      </c>
      <c r="AJ34" s="181"/>
      <c r="AK34" s="673"/>
    </row>
    <row r="35" spans="1:37" s="61" customFormat="1" ht="15" customHeight="1">
      <c r="A35" s="619" t="s">
        <v>101</v>
      </c>
      <c r="B35" s="620"/>
      <c r="C35" s="620"/>
      <c r="D35" s="620"/>
      <c r="E35" s="620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226"/>
    </row>
    <row r="36" spans="1:37" s="61" customFormat="1" ht="19.5" customHeight="1">
      <c r="A36" s="621" t="s">
        <v>135</v>
      </c>
      <c r="B36" s="622"/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 t="s">
        <v>136</v>
      </c>
      <c r="AD36" s="660">
        <f>AD33+AD31+AD29+AD27+AD25</f>
        <v>0</v>
      </c>
      <c r="AE36" s="626"/>
      <c r="AF36" s="626"/>
      <c r="AG36" s="626"/>
      <c r="AH36" s="654"/>
      <c r="AI36" s="654"/>
      <c r="AJ36" s="654"/>
      <c r="AK36" s="674"/>
    </row>
    <row r="37" spans="1:37" s="61" customFormat="1" ht="19.5" customHeight="1">
      <c r="A37" s="623" t="s">
        <v>137</v>
      </c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43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75"/>
    </row>
    <row r="38" spans="1:37" s="61" customFormat="1" ht="19.5" customHeight="1">
      <c r="A38" s="625"/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76"/>
    </row>
    <row r="39" spans="1:37" s="61" customFormat="1" ht="19.5" customHeight="1">
      <c r="A39" s="627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360" t="str">
        <f>IF(AI25="HKD","合计总价港币:",IF(AI25="USD","合计总价美元:","  "))</f>
        <v>  </v>
      </c>
      <c r="S39" s="360"/>
      <c r="T39" s="360"/>
      <c r="U39" s="360"/>
      <c r="V39" s="360"/>
      <c r="W39" s="655">
        <f>SUM(AD25+AD27+AD29+AD31+AD33)</f>
        <v>0</v>
      </c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77"/>
    </row>
    <row r="40" spans="1:37" s="61" customFormat="1" ht="19.5" customHeight="1">
      <c r="A40" s="628"/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75"/>
    </row>
    <row r="41" spans="1:37" s="61" customFormat="1" ht="17.25" customHeight="1">
      <c r="A41" s="630"/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78"/>
    </row>
    <row r="42" spans="1:37" s="61" customFormat="1" ht="12" customHeight="1">
      <c r="A42" s="69" t="s">
        <v>108</v>
      </c>
      <c r="B42" s="70"/>
      <c r="C42" s="145"/>
      <c r="D42" s="145"/>
      <c r="E42" s="145"/>
      <c r="F42" s="145"/>
      <c r="G42" s="145"/>
      <c r="H42" s="122" t="s">
        <v>109</v>
      </c>
      <c r="I42" s="122"/>
      <c r="J42" s="644"/>
      <c r="K42" s="137" t="s">
        <v>111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226"/>
      <c r="AA42" s="137" t="s">
        <v>112</v>
      </c>
      <c r="AB42" s="145"/>
      <c r="AC42" s="145"/>
      <c r="AD42" s="145"/>
      <c r="AE42" s="145"/>
      <c r="AF42" s="145"/>
      <c r="AG42" s="145"/>
      <c r="AH42" s="145"/>
      <c r="AI42" s="145"/>
      <c r="AJ42" s="145"/>
      <c r="AK42" s="644"/>
    </row>
    <row r="43" spans="1:37" s="61" customFormat="1" ht="12" customHeight="1">
      <c r="A43" s="632"/>
      <c r="B43" s="126"/>
      <c r="C43" s="126"/>
      <c r="D43" s="126"/>
      <c r="E43" s="126"/>
      <c r="F43" s="126"/>
      <c r="G43" s="126"/>
      <c r="H43" s="126"/>
      <c r="I43" s="126"/>
      <c r="J43" s="645"/>
      <c r="K43" s="63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244"/>
      <c r="AA43" s="635"/>
      <c r="AB43" s="154"/>
      <c r="AC43" s="154"/>
      <c r="AD43" s="154"/>
      <c r="AE43" s="154"/>
      <c r="AF43" s="154"/>
      <c r="AG43" s="154"/>
      <c r="AH43" s="154"/>
      <c r="AI43" s="154"/>
      <c r="AJ43" s="154"/>
      <c r="AK43" s="244"/>
    </row>
    <row r="44" spans="1:37" s="61" customFormat="1" ht="12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46"/>
      <c r="K44" s="647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661"/>
      <c r="AA44" s="125" t="s">
        <v>114</v>
      </c>
      <c r="AB44" s="68"/>
      <c r="AC44" s="154"/>
      <c r="AD44" s="154"/>
      <c r="AE44" s="154" t="s">
        <v>115</v>
      </c>
      <c r="AF44" s="154"/>
      <c r="AG44" s="154"/>
      <c r="AH44" s="154"/>
      <c r="AI44" s="154"/>
      <c r="AJ44" s="154"/>
      <c r="AK44" s="244"/>
    </row>
    <row r="45" spans="1:37" s="61" customFormat="1" ht="12" customHeight="1">
      <c r="A45" s="125" t="s">
        <v>110</v>
      </c>
      <c r="B45" s="68"/>
      <c r="C45" s="145"/>
      <c r="D45" s="145"/>
      <c r="E45" s="145"/>
      <c r="F45" s="145"/>
      <c r="G45" s="145"/>
      <c r="H45" s="145"/>
      <c r="I45" s="145"/>
      <c r="J45" s="145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244"/>
      <c r="AA45" s="635"/>
      <c r="AB45" s="154"/>
      <c r="AC45" s="154"/>
      <c r="AD45" s="154"/>
      <c r="AE45" s="154"/>
      <c r="AF45" s="154"/>
      <c r="AG45" s="154"/>
      <c r="AH45" s="154"/>
      <c r="AI45" s="154"/>
      <c r="AJ45" s="154"/>
      <c r="AK45" s="244"/>
    </row>
    <row r="46" spans="1:37" s="61" customFormat="1" ht="12" customHeight="1">
      <c r="A46" s="635" t="s">
        <v>138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244"/>
      <c r="AA46" s="662"/>
      <c r="AB46" s="223"/>
      <c r="AC46" s="223"/>
      <c r="AD46" s="223"/>
      <c r="AE46" s="223"/>
      <c r="AF46" s="223"/>
      <c r="AG46" s="223"/>
      <c r="AH46" s="223"/>
      <c r="AI46" s="223"/>
      <c r="AJ46" s="223"/>
      <c r="AK46" s="245"/>
    </row>
    <row r="47" spans="1:37" s="61" customFormat="1" ht="12" customHeight="1">
      <c r="A47" s="635"/>
      <c r="B47" s="154"/>
      <c r="C47" s="154"/>
      <c r="D47" s="154"/>
      <c r="E47" s="154"/>
      <c r="F47" s="154"/>
      <c r="G47" s="154"/>
      <c r="H47" s="154"/>
      <c r="I47" s="154"/>
      <c r="J47" s="154"/>
      <c r="K47" s="133"/>
      <c r="L47" s="133"/>
      <c r="M47" s="68" t="s">
        <v>117</v>
      </c>
      <c r="N47" s="68"/>
      <c r="O47" s="68"/>
      <c r="P47" s="68"/>
      <c r="Q47" s="68"/>
      <c r="R47" s="68"/>
      <c r="S47" s="68"/>
      <c r="T47" s="133"/>
      <c r="U47" s="133"/>
      <c r="V47" s="133"/>
      <c r="W47" s="133"/>
      <c r="X47" s="133"/>
      <c r="Y47" s="133"/>
      <c r="Z47" s="663"/>
      <c r="AA47" s="69" t="s">
        <v>118</v>
      </c>
      <c r="AB47" s="70"/>
      <c r="AC47" s="145"/>
      <c r="AD47" s="145"/>
      <c r="AE47" s="145" t="s">
        <v>119</v>
      </c>
      <c r="AF47" s="145"/>
      <c r="AG47" s="145"/>
      <c r="AH47" s="145"/>
      <c r="AI47" s="145"/>
      <c r="AJ47" s="145"/>
      <c r="AK47" s="226"/>
    </row>
    <row r="48" spans="1:37" s="61" customFormat="1" ht="12" customHeight="1">
      <c r="A48" s="125" t="s">
        <v>116</v>
      </c>
      <c r="B48" s="68"/>
      <c r="C48" s="68"/>
      <c r="D48" s="126"/>
      <c r="E48" s="126"/>
      <c r="F48" s="126"/>
      <c r="G48" s="126"/>
      <c r="H48" s="126"/>
      <c r="I48" s="126"/>
      <c r="J48" s="126"/>
      <c r="K48" s="126"/>
      <c r="L48" s="126"/>
      <c r="M48" s="160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664"/>
      <c r="AA48" s="635"/>
      <c r="AB48" s="154"/>
      <c r="AC48" s="154"/>
      <c r="AD48" s="154"/>
      <c r="AE48" s="154"/>
      <c r="AF48" s="154"/>
      <c r="AG48" s="154"/>
      <c r="AH48" s="154"/>
      <c r="AI48" s="154"/>
      <c r="AJ48" s="154"/>
      <c r="AK48" s="244"/>
    </row>
    <row r="49" spans="1:37" s="61" customFormat="1" ht="12" customHeight="1">
      <c r="A49" s="127"/>
      <c r="B49" s="128"/>
      <c r="C49" s="128"/>
      <c r="D49" s="126"/>
      <c r="E49" s="126"/>
      <c r="F49" s="126"/>
      <c r="G49" s="126"/>
      <c r="H49" s="126"/>
      <c r="I49" s="126"/>
      <c r="J49" s="126"/>
      <c r="K49" s="126"/>
      <c r="L49" s="126"/>
      <c r="M49" s="128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665"/>
      <c r="AA49" s="662"/>
      <c r="AB49" s="223"/>
      <c r="AC49" s="223"/>
      <c r="AD49" s="223"/>
      <c r="AE49" s="223"/>
      <c r="AF49" s="223"/>
      <c r="AG49" s="223"/>
      <c r="AH49" s="223"/>
      <c r="AI49" s="223"/>
      <c r="AJ49" s="223"/>
      <c r="AK49" s="245"/>
    </row>
    <row r="50" spans="1:37" s="61" customFormat="1" ht="12" customHeight="1">
      <c r="A50" s="635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244"/>
      <c r="AA50" s="125" t="s">
        <v>121</v>
      </c>
      <c r="AB50" s="68"/>
      <c r="AC50" s="145"/>
      <c r="AD50" s="145"/>
      <c r="AE50" s="154" t="s">
        <v>122</v>
      </c>
      <c r="AF50" s="154"/>
      <c r="AG50" s="145"/>
      <c r="AH50" s="145"/>
      <c r="AI50" s="145"/>
      <c r="AJ50" s="145"/>
      <c r="AK50" s="226"/>
    </row>
    <row r="51" spans="1:37" s="61" customFormat="1" ht="15" customHeight="1">
      <c r="A51" s="129" t="s">
        <v>139</v>
      </c>
      <c r="B51" s="130"/>
      <c r="C51" s="130"/>
      <c r="D51" s="130"/>
      <c r="E51" s="130"/>
      <c r="F51" s="130"/>
      <c r="G51" s="130"/>
      <c r="H51" s="130"/>
      <c r="I51" s="162" t="s">
        <v>113</v>
      </c>
      <c r="J51" s="163">
        <f>'报关资料录入'!U6</f>
        <v>0</v>
      </c>
      <c r="K51" s="163"/>
      <c r="L51" s="164"/>
      <c r="M51" s="164"/>
      <c r="N51" s="164"/>
      <c r="O51" s="165" t="s">
        <v>120</v>
      </c>
      <c r="P51" s="166"/>
      <c r="Q51" s="166"/>
      <c r="R51" s="166"/>
      <c r="S51" s="206">
        <f>'报关资料录入'!F6</f>
        <v>0</v>
      </c>
      <c r="T51" s="206"/>
      <c r="U51" s="206"/>
      <c r="V51" s="206"/>
      <c r="W51" s="206"/>
      <c r="X51" s="207"/>
      <c r="Y51" s="207"/>
      <c r="Z51" s="664"/>
      <c r="AA51" s="635"/>
      <c r="AB51" s="154"/>
      <c r="AC51" s="154"/>
      <c r="AD51" s="154"/>
      <c r="AE51" s="154"/>
      <c r="AF51" s="154"/>
      <c r="AG51" s="154"/>
      <c r="AH51" s="154"/>
      <c r="AI51" s="154"/>
      <c r="AJ51" s="154"/>
      <c r="AK51" s="244"/>
    </row>
    <row r="52" spans="1:37" s="61" customFormat="1" ht="12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>
        <f>'报关资料录入'!N6</f>
        <v>0</v>
      </c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666"/>
      <c r="AA52" s="662"/>
      <c r="AB52" s="223"/>
      <c r="AC52" s="223"/>
      <c r="AD52" s="223"/>
      <c r="AE52" s="223"/>
      <c r="AF52" s="223"/>
      <c r="AG52" s="223"/>
      <c r="AH52" s="223"/>
      <c r="AI52" s="223"/>
      <c r="AJ52" s="223"/>
      <c r="AK52" s="245"/>
    </row>
    <row r="53" spans="1:39" s="61" customFormat="1" ht="11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225"/>
      <c r="AM53" s="225"/>
    </row>
    <row r="54" spans="1:37" ht="14.2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</row>
    <row r="55" spans="1:37" ht="14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</row>
    <row r="57" ht="14.25">
      <c r="P57" s="35"/>
    </row>
    <row r="58" ht="14.25">
      <c r="P58" s="35"/>
    </row>
  </sheetData>
  <sheetProtection/>
  <mergeCells count="232">
    <mergeCell ref="A3:AK3"/>
    <mergeCell ref="A4:AK4"/>
    <mergeCell ref="F5:I5"/>
    <mergeCell ref="J5:P5"/>
    <mergeCell ref="Q5:U5"/>
    <mergeCell ref="V5:Y5"/>
    <mergeCell ref="Z5:AK5"/>
    <mergeCell ref="A6:C6"/>
    <mergeCell ref="D6:O6"/>
    <mergeCell ref="P6:Q6"/>
    <mergeCell ref="R6:Y6"/>
    <mergeCell ref="Z6:AB6"/>
    <mergeCell ref="AC6:AF6"/>
    <mergeCell ref="AG6:AI6"/>
    <mergeCell ref="AJ6:AK6"/>
    <mergeCell ref="A7:O7"/>
    <mergeCell ref="P7:Y7"/>
    <mergeCell ref="Z7:AF7"/>
    <mergeCell ref="AG7:AK7"/>
    <mergeCell ref="A8:C8"/>
    <mergeCell ref="D8:O8"/>
    <mergeCell ref="T8:Y8"/>
    <mergeCell ref="AA8:AC8"/>
    <mergeCell ref="AF8:AK8"/>
    <mergeCell ref="A9:O9"/>
    <mergeCell ref="P9:S9"/>
    <mergeCell ref="T9:AC9"/>
    <mergeCell ref="AD9:AK9"/>
    <mergeCell ref="A10:C10"/>
    <mergeCell ref="D10:O10"/>
    <mergeCell ref="S10:X10"/>
    <mergeCell ref="AC10:AF10"/>
    <mergeCell ref="AG10:AI10"/>
    <mergeCell ref="AJ10:AK10"/>
    <mergeCell ref="A11:O11"/>
    <mergeCell ref="P11:X11"/>
    <mergeCell ref="Y11:AF11"/>
    <mergeCell ref="AG11:AK11"/>
    <mergeCell ref="A12:C12"/>
    <mergeCell ref="D12:J12"/>
    <mergeCell ref="K12:N12"/>
    <mergeCell ref="O12:U12"/>
    <mergeCell ref="W12:AD12"/>
    <mergeCell ref="AI12:AK12"/>
    <mergeCell ref="A13:J13"/>
    <mergeCell ref="K13:U13"/>
    <mergeCell ref="V13:AD13"/>
    <mergeCell ref="AE13:AK13"/>
    <mergeCell ref="A14:C14"/>
    <mergeCell ref="D14:J14"/>
    <mergeCell ref="K14:L14"/>
    <mergeCell ref="M14:O14"/>
    <mergeCell ref="Q14:X14"/>
    <mergeCell ref="Y14:AA14"/>
    <mergeCell ref="AB14:AD14"/>
    <mergeCell ref="AE14:AG14"/>
    <mergeCell ref="AH14:AK14"/>
    <mergeCell ref="A15:J15"/>
    <mergeCell ref="K15:O15"/>
    <mergeCell ref="P15:X15"/>
    <mergeCell ref="Y15:AD15"/>
    <mergeCell ref="AE15:AK15"/>
    <mergeCell ref="A16:D16"/>
    <mergeCell ref="E16:J16"/>
    <mergeCell ref="L16:Q16"/>
    <mergeCell ref="R16:T16"/>
    <mergeCell ref="U16:X16"/>
    <mergeCell ref="Y16:AB16"/>
    <mergeCell ref="AC16:AE16"/>
    <mergeCell ref="AF16:AI16"/>
    <mergeCell ref="AJ16:AK16"/>
    <mergeCell ref="A17:J17"/>
    <mergeCell ref="K17:Q17"/>
    <mergeCell ref="R17:X17"/>
    <mergeCell ref="Y17:AE17"/>
    <mergeCell ref="AF17:AK17"/>
    <mergeCell ref="A18:C18"/>
    <mergeCell ref="D18:J18"/>
    <mergeCell ref="K18:L18"/>
    <mergeCell ref="M18:AD18"/>
    <mergeCell ref="AH18:AK18"/>
    <mergeCell ref="A19:J19"/>
    <mergeCell ref="K19:AD19"/>
    <mergeCell ref="AE19:AK19"/>
    <mergeCell ref="A20:F20"/>
    <mergeCell ref="G20:AK20"/>
    <mergeCell ref="B24:H24"/>
    <mergeCell ref="I24:O24"/>
    <mergeCell ref="P24:S24"/>
    <mergeCell ref="T24:U24"/>
    <mergeCell ref="V24:AC24"/>
    <mergeCell ref="AD24:AG24"/>
    <mergeCell ref="AI24:AJ24"/>
    <mergeCell ref="B25:H25"/>
    <mergeCell ref="I25:O25"/>
    <mergeCell ref="P25:R25"/>
    <mergeCell ref="T25:U25"/>
    <mergeCell ref="V25:Z25"/>
    <mergeCell ref="AA25:AC25"/>
    <mergeCell ref="AD25:AH25"/>
    <mergeCell ref="AI25:AJ25"/>
    <mergeCell ref="B26:H26"/>
    <mergeCell ref="I26:O26"/>
    <mergeCell ref="P26:R26"/>
    <mergeCell ref="T26:U26"/>
    <mergeCell ref="V26:Z26"/>
    <mergeCell ref="AA26:AC26"/>
    <mergeCell ref="AD26:AH26"/>
    <mergeCell ref="AI26:AJ26"/>
    <mergeCell ref="B27:H27"/>
    <mergeCell ref="I27:O27"/>
    <mergeCell ref="P27:R27"/>
    <mergeCell ref="T27:U27"/>
    <mergeCell ref="V27:Z27"/>
    <mergeCell ref="AA27:AC27"/>
    <mergeCell ref="AD27:AH27"/>
    <mergeCell ref="AI27:AJ27"/>
    <mergeCell ref="B28:H28"/>
    <mergeCell ref="I28:O28"/>
    <mergeCell ref="P28:R28"/>
    <mergeCell ref="T28:U28"/>
    <mergeCell ref="V28:Z28"/>
    <mergeCell ref="AA28:AC28"/>
    <mergeCell ref="AD28:AH28"/>
    <mergeCell ref="AI28:AJ28"/>
    <mergeCell ref="B29:H29"/>
    <mergeCell ref="I29:O29"/>
    <mergeCell ref="P29:R29"/>
    <mergeCell ref="V29:Y29"/>
    <mergeCell ref="AA29:AC29"/>
    <mergeCell ref="AD29:AH29"/>
    <mergeCell ref="AI29:AJ29"/>
    <mergeCell ref="B30:H30"/>
    <mergeCell ref="I30:O30"/>
    <mergeCell ref="P30:R30"/>
    <mergeCell ref="V30:Y30"/>
    <mergeCell ref="AA30:AC30"/>
    <mergeCell ref="AD30:AH30"/>
    <mergeCell ref="AI30:AJ30"/>
    <mergeCell ref="B31:H31"/>
    <mergeCell ref="I31:O31"/>
    <mergeCell ref="P31:R31"/>
    <mergeCell ref="T31:U31"/>
    <mergeCell ref="V31:Z31"/>
    <mergeCell ref="AA31:AC31"/>
    <mergeCell ref="AD31:AH31"/>
    <mergeCell ref="AI31:AJ31"/>
    <mergeCell ref="B32:H32"/>
    <mergeCell ref="I32:O32"/>
    <mergeCell ref="P32:R32"/>
    <mergeCell ref="T32:U32"/>
    <mergeCell ref="V32:Z32"/>
    <mergeCell ref="AA32:AC32"/>
    <mergeCell ref="AD32:AH32"/>
    <mergeCell ref="AI32:AJ32"/>
    <mergeCell ref="B33:H33"/>
    <mergeCell ref="I33:O33"/>
    <mergeCell ref="P33:R33"/>
    <mergeCell ref="T33:U33"/>
    <mergeCell ref="V33:Z33"/>
    <mergeCell ref="AA33:AC33"/>
    <mergeCell ref="AD33:AH33"/>
    <mergeCell ref="AI33:AJ33"/>
    <mergeCell ref="B34:H34"/>
    <mergeCell ref="I34:O34"/>
    <mergeCell ref="P34:R34"/>
    <mergeCell ref="T34:U34"/>
    <mergeCell ref="V34:Z34"/>
    <mergeCell ref="AA34:AC34"/>
    <mergeCell ref="AD34:AH34"/>
    <mergeCell ref="AI34:AJ34"/>
    <mergeCell ref="A35:E35"/>
    <mergeCell ref="F35:AK35"/>
    <mergeCell ref="A36:P36"/>
    <mergeCell ref="AD36:AG36"/>
    <mergeCell ref="A37:K37"/>
    <mergeCell ref="M37:AK37"/>
    <mergeCell ref="A38:AK38"/>
    <mergeCell ref="A39:Q39"/>
    <mergeCell ref="R39:V39"/>
    <mergeCell ref="W39:AK39"/>
    <mergeCell ref="A42:B42"/>
    <mergeCell ref="C42:G42"/>
    <mergeCell ref="K42:Z42"/>
    <mergeCell ref="AA42:AJ42"/>
    <mergeCell ref="K43:Z43"/>
    <mergeCell ref="AA43:AK43"/>
    <mergeCell ref="K44:Z44"/>
    <mergeCell ref="AA44:AB44"/>
    <mergeCell ref="AC44:AD44"/>
    <mergeCell ref="AE44:AF44"/>
    <mergeCell ref="AG44:AK44"/>
    <mergeCell ref="A45:B45"/>
    <mergeCell ref="C45:J45"/>
    <mergeCell ref="K45:Z45"/>
    <mergeCell ref="AA45:AK45"/>
    <mergeCell ref="A46:J46"/>
    <mergeCell ref="K46:Z46"/>
    <mergeCell ref="AA46:AK46"/>
    <mergeCell ref="A47:J47"/>
    <mergeCell ref="M47:S47"/>
    <mergeCell ref="AA47:AB47"/>
    <mergeCell ref="AC47:AD47"/>
    <mergeCell ref="AE47:AF47"/>
    <mergeCell ref="AG47:AK47"/>
    <mergeCell ref="A48:C48"/>
    <mergeCell ref="AA48:AK48"/>
    <mergeCell ref="AA49:AK49"/>
    <mergeCell ref="A50:J50"/>
    <mergeCell ref="K50:Z50"/>
    <mergeCell ref="AA50:AB50"/>
    <mergeCell ref="AC50:AD50"/>
    <mergeCell ref="AE50:AF50"/>
    <mergeCell ref="AG50:AK50"/>
    <mergeCell ref="B51:H51"/>
    <mergeCell ref="J51:N51"/>
    <mergeCell ref="O51:R51"/>
    <mergeCell ref="S51:W51"/>
    <mergeCell ref="AA51:AK51"/>
    <mergeCell ref="AA52:AK52"/>
    <mergeCell ref="A25:A26"/>
    <mergeCell ref="A27:A28"/>
    <mergeCell ref="A29:A30"/>
    <mergeCell ref="A31:A32"/>
    <mergeCell ref="A33:A34"/>
    <mergeCell ref="A21:E22"/>
    <mergeCell ref="J21:AK23"/>
    <mergeCell ref="D43:J44"/>
    <mergeCell ref="D48:L49"/>
    <mergeCell ref="N48:Y49"/>
    <mergeCell ref="A40:AK41"/>
    <mergeCell ref="A43:C44"/>
  </mergeCells>
  <dataValidations count="1">
    <dataValidation errorStyle="information" allowBlank="1" showInputMessage="1" showErrorMessage="1" sqref="AI12:AK12 E16:J16"/>
  </dataValidations>
  <printOptions horizontalCentered="1" verticalCentered="1"/>
  <pageMargins left="0.15625" right="0.15625" top="0.3923611111111111" bottom="0.3923611111111111" header="0.3138888888888889" footer="0.3138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J46"/>
  <sheetViews>
    <sheetView showGridLines="0" showRowColHeaders="0" showZeros="0" showOutlineSymbols="0" workbookViewId="0" topLeftCell="A10">
      <selection activeCell="C34" sqref="C34:H35"/>
    </sheetView>
  </sheetViews>
  <sheetFormatPr defaultColWidth="9.00390625" defaultRowHeight="14.25"/>
  <cols>
    <col min="1" max="1" width="10.625" style="357" customWidth="1"/>
    <col min="2" max="2" width="1.12109375" style="357" customWidth="1"/>
    <col min="3" max="3" width="30.25390625" style="357" customWidth="1"/>
    <col min="4" max="4" width="11.50390625" style="357" customWidth="1"/>
    <col min="5" max="5" width="9.125" style="357" customWidth="1"/>
    <col min="6" max="6" width="4.25390625" style="357" customWidth="1"/>
    <col min="7" max="7" width="12.25390625" style="357" customWidth="1"/>
    <col min="8" max="8" width="13.125" style="357" customWidth="1"/>
    <col min="9" max="16384" width="9.00390625" style="357" customWidth="1"/>
  </cols>
  <sheetData>
    <row r="1" spans="1:8" ht="51.75" customHeight="1">
      <c r="A1" s="523" t="s">
        <v>140</v>
      </c>
      <c r="B1" s="523"/>
      <c r="C1" s="361"/>
      <c r="D1" s="361"/>
      <c r="E1" s="361"/>
      <c r="F1" s="361"/>
      <c r="G1" s="361"/>
      <c r="H1" s="361"/>
    </row>
    <row r="2" spans="1:8" ht="48.75" customHeight="1">
      <c r="A2" s="524" t="s">
        <v>141</v>
      </c>
      <c r="B2" s="524"/>
      <c r="C2" s="525"/>
      <c r="D2" s="525"/>
      <c r="E2" s="525"/>
      <c r="F2" s="525"/>
      <c r="G2" s="525"/>
      <c r="H2" s="525"/>
    </row>
    <row r="3" spans="1:8" ht="25.5">
      <c r="A3" s="526" t="s">
        <v>142</v>
      </c>
      <c r="B3" s="526"/>
      <c r="C3" s="527">
        <f>'报关资料录入'!F7</f>
        <v>0</v>
      </c>
      <c r="D3" s="527"/>
      <c r="E3" s="381"/>
      <c r="F3" s="381"/>
      <c r="G3" s="528" t="s">
        <v>143</v>
      </c>
      <c r="H3" s="529">
        <f>'报关资料录入'!F6</f>
        <v>0</v>
      </c>
    </row>
    <row r="4" spans="1:8" ht="15.75">
      <c r="A4" s="526" t="s">
        <v>144</v>
      </c>
      <c r="B4" s="526"/>
      <c r="C4" s="442">
        <f>'报关资料录入'!P7</f>
        <v>0</v>
      </c>
      <c r="D4" s="530" t="s">
        <v>145</v>
      </c>
      <c r="E4" s="531">
        <f>'报关资料录入'!F9</f>
        <v>0</v>
      </c>
      <c r="F4" s="531"/>
      <c r="G4" s="528"/>
      <c r="H4" s="529"/>
    </row>
    <row r="5" spans="1:8" ht="22.5" customHeight="1">
      <c r="A5" s="532" t="s">
        <v>146</v>
      </c>
      <c r="B5" s="532"/>
      <c r="C5" s="533">
        <f>'报关资料录入'!F14</f>
        <v>0</v>
      </c>
      <c r="D5" s="534"/>
      <c r="E5" s="527"/>
      <c r="F5" s="527"/>
      <c r="G5" s="535" t="s">
        <v>147</v>
      </c>
      <c r="H5" s="536">
        <f>'报关资料录入'!V26</f>
        <v>0</v>
      </c>
    </row>
    <row r="6" spans="1:10" ht="17.25" customHeight="1">
      <c r="A6" s="537" t="s">
        <v>148</v>
      </c>
      <c r="B6" s="537"/>
      <c r="C6" s="538">
        <f>'报关资料录入'!P14</f>
        <v>0</v>
      </c>
      <c r="D6" s="539" t="s">
        <v>145</v>
      </c>
      <c r="E6" s="540">
        <f>'报关资料录入'!P16</f>
        <v>0</v>
      </c>
      <c r="F6" s="541"/>
      <c r="G6" s="542" t="s">
        <v>149</v>
      </c>
      <c r="H6" s="543">
        <f>'报关资料录入'!V18</f>
        <v>0</v>
      </c>
      <c r="J6" s="445"/>
    </row>
    <row r="7" spans="1:10" ht="14.25" customHeight="1">
      <c r="A7" s="544" t="s">
        <v>150</v>
      </c>
      <c r="B7" s="545"/>
      <c r="C7" s="546" t="s">
        <v>151</v>
      </c>
      <c r="D7" s="547" t="s">
        <v>152</v>
      </c>
      <c r="E7" s="548" t="s">
        <v>153</v>
      </c>
      <c r="F7" s="549"/>
      <c r="G7" s="550"/>
      <c r="H7" s="437"/>
      <c r="J7" s="445"/>
    </row>
    <row r="8" spans="1:9" ht="16.5" customHeight="1">
      <c r="A8" s="551" t="s">
        <v>154</v>
      </c>
      <c r="B8" s="552"/>
      <c r="C8" s="553" t="s">
        <v>155</v>
      </c>
      <c r="D8" s="554">
        <f>'报关资料录入'!F30</f>
        <v>0</v>
      </c>
      <c r="E8" s="555" t="s">
        <v>156</v>
      </c>
      <c r="F8" s="556"/>
      <c r="G8" s="557"/>
      <c r="H8" s="558"/>
      <c r="I8" s="356" t="s">
        <v>157</v>
      </c>
    </row>
    <row r="9" spans="1:9" ht="45.75">
      <c r="A9" s="559" t="s">
        <v>158</v>
      </c>
      <c r="B9" s="560" t="s">
        <v>159</v>
      </c>
      <c r="C9" s="561"/>
      <c r="D9" s="562" t="s">
        <v>160</v>
      </c>
      <c r="E9" s="563" t="s">
        <v>161</v>
      </c>
      <c r="F9" s="564"/>
      <c r="G9" s="469" t="s">
        <v>162</v>
      </c>
      <c r="H9" s="565" t="s">
        <v>163</v>
      </c>
      <c r="I9" s="356"/>
    </row>
    <row r="10" spans="1:9" s="444" customFormat="1" ht="16.5" customHeight="1">
      <c r="A10" s="566" t="s">
        <v>164</v>
      </c>
      <c r="B10" s="437"/>
      <c r="C10" s="567">
        <f>'报关资料录入'!F47</f>
        <v>0</v>
      </c>
      <c r="D10" s="568">
        <f>'报关资料录入'!O47</f>
        <v>0</v>
      </c>
      <c r="E10" s="569">
        <f>'报关资料录入'!U47</f>
        <v>0</v>
      </c>
      <c r="F10" s="570">
        <f>'报关资料录入'!W47</f>
        <v>0</v>
      </c>
      <c r="G10" s="571">
        <f>'报关资料录入'!Q47</f>
        <v>0</v>
      </c>
      <c r="H10" s="572">
        <f>'报关资料录入'!S47</f>
        <v>0</v>
      </c>
      <c r="I10" s="612"/>
    </row>
    <row r="11" spans="1:10" ht="15.75">
      <c r="A11" s="573"/>
      <c r="B11" s="574"/>
      <c r="C11" s="575"/>
      <c r="D11" s="576"/>
      <c r="E11" s="577"/>
      <c r="F11" s="578"/>
      <c r="G11" s="579"/>
      <c r="H11" s="580"/>
      <c r="I11" s="613"/>
      <c r="J11" s="614"/>
    </row>
    <row r="12" spans="1:9" ht="15.75" customHeight="1">
      <c r="A12" s="581" t="s">
        <v>165</v>
      </c>
      <c r="B12" s="437"/>
      <c r="C12" s="567">
        <f>'报关资料录入'!F49</f>
        <v>0</v>
      </c>
      <c r="D12" s="582">
        <f>'报关资料录入'!O49</f>
        <v>0</v>
      </c>
      <c r="E12" s="569">
        <f>'报关资料录入'!U49</f>
        <v>0</v>
      </c>
      <c r="F12" s="570">
        <f>'报关资料录入'!W49</f>
        <v>0</v>
      </c>
      <c r="G12" s="583">
        <f>'报关资料录入'!Q49</f>
        <v>0</v>
      </c>
      <c r="H12" s="584">
        <f>'报关资料录入'!S49</f>
        <v>0</v>
      </c>
      <c r="I12" s="356"/>
    </row>
    <row r="13" spans="1:9" ht="15.75">
      <c r="A13" s="573"/>
      <c r="B13" s="574"/>
      <c r="C13" s="575"/>
      <c r="D13" s="576"/>
      <c r="E13" s="577"/>
      <c r="F13" s="578"/>
      <c r="G13" s="579"/>
      <c r="H13" s="580"/>
      <c r="I13" s="356"/>
    </row>
    <row r="14" spans="1:9" ht="15.75">
      <c r="A14" s="581"/>
      <c r="B14" s="437"/>
      <c r="C14" s="567">
        <f>'报关资料录入'!F51</f>
        <v>0</v>
      </c>
      <c r="D14" s="582">
        <f>'报关资料录入'!O51</f>
        <v>0</v>
      </c>
      <c r="E14" s="569">
        <f>'报关资料录入'!U52</f>
        <v>0</v>
      </c>
      <c r="F14" s="570">
        <f>'报关资料录入'!W52</f>
        <v>0</v>
      </c>
      <c r="G14" s="583">
        <f>'报关资料录入'!Q51</f>
        <v>0</v>
      </c>
      <c r="H14" s="584">
        <f>'报关资料录入'!S51</f>
        <v>0</v>
      </c>
      <c r="I14" s="356"/>
    </row>
    <row r="15" spans="1:9" ht="15.75">
      <c r="A15" s="573"/>
      <c r="B15" s="574"/>
      <c r="C15" s="575"/>
      <c r="D15" s="576"/>
      <c r="E15" s="577"/>
      <c r="F15" s="578"/>
      <c r="G15" s="579"/>
      <c r="H15" s="580"/>
      <c r="I15" s="356"/>
    </row>
    <row r="16" spans="1:9" ht="15.75">
      <c r="A16" s="581"/>
      <c r="B16" s="437"/>
      <c r="C16" s="567">
        <f>'报关资料录入'!F53</f>
        <v>0</v>
      </c>
      <c r="D16" s="582">
        <f>'报关资料录入'!O53</f>
        <v>0</v>
      </c>
      <c r="E16" s="569">
        <f>'报关资料录入'!U54</f>
        <v>0</v>
      </c>
      <c r="F16" s="570">
        <f>'报关资料录入'!W54</f>
        <v>0</v>
      </c>
      <c r="G16" s="583">
        <f>'报关资料录入'!Q53</f>
        <v>0</v>
      </c>
      <c r="H16" s="584">
        <f>'报关资料录入'!S53</f>
        <v>0</v>
      </c>
      <c r="I16" s="356"/>
    </row>
    <row r="17" spans="1:9" ht="15.75">
      <c r="A17" s="573"/>
      <c r="B17" s="574"/>
      <c r="C17" s="575"/>
      <c r="D17" s="576"/>
      <c r="E17" s="577"/>
      <c r="F17" s="578"/>
      <c r="G17" s="579"/>
      <c r="H17" s="580"/>
      <c r="I17" s="356"/>
    </row>
    <row r="18" spans="1:9" ht="15.75">
      <c r="A18" s="581"/>
      <c r="B18" s="437"/>
      <c r="C18" s="567">
        <f>'报关资料录入'!F55</f>
        <v>0</v>
      </c>
      <c r="D18" s="582">
        <f>'报关资料录入'!O55</f>
        <v>0</v>
      </c>
      <c r="E18" s="569">
        <f>'报关资料录入'!U56</f>
        <v>0</v>
      </c>
      <c r="F18" s="570">
        <f>'报关资料录入'!W56</f>
        <v>0</v>
      </c>
      <c r="G18" s="583">
        <f>'报关资料录入'!Q55</f>
        <v>0</v>
      </c>
      <c r="H18" s="584">
        <f>'报关资料录入'!S55</f>
        <v>0</v>
      </c>
      <c r="I18" s="356"/>
    </row>
    <row r="19" spans="1:9" ht="15.75">
      <c r="A19" s="573"/>
      <c r="B19" s="574"/>
      <c r="C19" s="575"/>
      <c r="D19" s="576"/>
      <c r="E19" s="577"/>
      <c r="F19" s="578"/>
      <c r="G19" s="579"/>
      <c r="H19" s="580"/>
      <c r="I19" s="356"/>
    </row>
    <row r="20" spans="1:9" ht="15.75">
      <c r="A20" s="581"/>
      <c r="B20" s="585"/>
      <c r="C20" s="567">
        <f>'报关资料录入'!F57</f>
        <v>0</v>
      </c>
      <c r="D20" s="582">
        <f>'报关资料录入'!O57</f>
        <v>0</v>
      </c>
      <c r="E20" s="569">
        <f>'报关资料录入'!U58</f>
        <v>0</v>
      </c>
      <c r="F20" s="570">
        <f>'报关资料录入'!W58</f>
        <v>0</v>
      </c>
      <c r="G20" s="583">
        <f>'报关资料录入'!Q57</f>
        <v>0</v>
      </c>
      <c r="H20" s="584">
        <f>'报关资料录入'!S57</f>
        <v>0</v>
      </c>
      <c r="I20" s="356"/>
    </row>
    <row r="21" spans="1:9" ht="15.75">
      <c r="A21" s="573"/>
      <c r="B21" s="574"/>
      <c r="C21" s="573"/>
      <c r="D21" s="576"/>
      <c r="E21" s="577"/>
      <c r="F21" s="578"/>
      <c r="G21" s="579"/>
      <c r="H21" s="580"/>
      <c r="I21" s="356"/>
    </row>
    <row r="22" spans="1:9" ht="15.75">
      <c r="A22" s="581"/>
      <c r="B22" s="585"/>
      <c r="C22" s="567">
        <f>'报关资料录入'!F59</f>
        <v>0</v>
      </c>
      <c r="D22" s="582">
        <f>'报关资料录入'!O59</f>
        <v>0</v>
      </c>
      <c r="E22" s="586">
        <f>'报关资料录入'!U59</f>
        <v>0</v>
      </c>
      <c r="F22" s="587">
        <f>'报关资料录入'!W59</f>
        <v>0</v>
      </c>
      <c r="G22" s="583">
        <f>'报关资料录入'!Q59</f>
        <v>0</v>
      </c>
      <c r="H22" s="584">
        <f>'报关资料录入'!S59</f>
        <v>0</v>
      </c>
      <c r="I22" s="356"/>
    </row>
    <row r="23" spans="1:9" ht="15.75">
      <c r="A23" s="573"/>
      <c r="B23" s="574"/>
      <c r="C23" s="573">
        <f>'报关资料录入'!F60</f>
        <v>0</v>
      </c>
      <c r="D23" s="576"/>
      <c r="E23" s="577"/>
      <c r="F23" s="478"/>
      <c r="G23" s="579"/>
      <c r="H23" s="580"/>
      <c r="I23" s="356"/>
    </row>
    <row r="24" spans="1:9" ht="15.75">
      <c r="A24" s="581"/>
      <c r="B24" s="437"/>
      <c r="C24" s="567">
        <f>'报关资料录入'!F61</f>
        <v>0</v>
      </c>
      <c r="D24" s="582">
        <f>'报关资料录入'!O61</f>
        <v>0</v>
      </c>
      <c r="E24" s="588">
        <f>'报关资料录入'!U61</f>
        <v>0</v>
      </c>
      <c r="F24" s="589">
        <f>'报关资料录入'!W61</f>
        <v>0</v>
      </c>
      <c r="G24" s="583">
        <f>'报关资料录入'!Q61</f>
        <v>0</v>
      </c>
      <c r="H24" s="584">
        <f>'报关资料录入'!S61</f>
        <v>0</v>
      </c>
      <c r="I24" s="356"/>
    </row>
    <row r="25" spans="1:9" ht="15.75">
      <c r="A25" s="573"/>
      <c r="B25" s="574"/>
      <c r="C25" s="575">
        <f>'报关资料录入'!F62</f>
        <v>0</v>
      </c>
      <c r="D25" s="576"/>
      <c r="E25" s="577"/>
      <c r="F25" s="578"/>
      <c r="G25" s="579"/>
      <c r="H25" s="580"/>
      <c r="I25" s="356"/>
    </row>
    <row r="26" spans="1:9" ht="15.75">
      <c r="A26" s="581"/>
      <c r="B26" s="585"/>
      <c r="C26" s="567">
        <f>'报关资料录入'!F63</f>
        <v>0</v>
      </c>
      <c r="D26" s="582">
        <f>'报关资料录入'!O63</f>
        <v>0</v>
      </c>
      <c r="E26" s="590"/>
      <c r="F26" s="591"/>
      <c r="G26" s="583">
        <f>'报关资料录入'!Q63</f>
        <v>0</v>
      </c>
      <c r="H26" s="584">
        <f>'报关资料录入'!S63</f>
        <v>0</v>
      </c>
      <c r="I26" s="356"/>
    </row>
    <row r="27" spans="1:9" ht="15.75">
      <c r="A27" s="573"/>
      <c r="B27" s="574"/>
      <c r="C27" s="573">
        <f>'报关资料录入'!F64</f>
        <v>0</v>
      </c>
      <c r="D27" s="576"/>
      <c r="E27" s="592"/>
      <c r="F27" s="593"/>
      <c r="G27" s="579"/>
      <c r="H27" s="580"/>
      <c r="I27" s="356"/>
    </row>
    <row r="28" spans="1:9" ht="15.75">
      <c r="A28" s="581"/>
      <c r="B28" s="585"/>
      <c r="C28" s="567">
        <f>'报关资料录入'!F65</f>
        <v>0</v>
      </c>
      <c r="D28" s="582">
        <f>'报关资料录入'!O65</f>
        <v>0</v>
      </c>
      <c r="E28" s="590"/>
      <c r="F28" s="594"/>
      <c r="G28" s="583">
        <f>'报关资料录入'!Q65</f>
        <v>0</v>
      </c>
      <c r="H28" s="584">
        <f>'报关资料录入'!S65</f>
        <v>0</v>
      </c>
      <c r="I28" s="356"/>
    </row>
    <row r="29" spans="1:9" ht="22.5" customHeight="1">
      <c r="A29" s="573"/>
      <c r="B29" s="574"/>
      <c r="C29" s="573">
        <f>'报关资料录入'!F66</f>
        <v>0</v>
      </c>
      <c r="D29" s="576"/>
      <c r="E29" s="592"/>
      <c r="F29" s="574"/>
      <c r="G29" s="579"/>
      <c r="H29" s="580"/>
      <c r="I29" s="356"/>
    </row>
    <row r="30" spans="1:9" ht="15.75">
      <c r="A30" s="581"/>
      <c r="B30" s="585"/>
      <c r="C30" s="567"/>
      <c r="D30" s="582"/>
      <c r="E30" s="595"/>
      <c r="F30" s="594"/>
      <c r="G30" s="583"/>
      <c r="H30" s="584"/>
      <c r="I30" s="356"/>
    </row>
    <row r="31" spans="1:9" ht="15.75">
      <c r="A31" s="567"/>
      <c r="B31" s="437"/>
      <c r="C31" s="596"/>
      <c r="D31" s="597"/>
      <c r="E31" s="598"/>
      <c r="F31" s="425"/>
      <c r="G31" s="599"/>
      <c r="H31" s="600"/>
      <c r="I31" s="356"/>
    </row>
    <row r="32" spans="1:9" ht="33" customHeight="1">
      <c r="A32" s="601" t="s">
        <v>166</v>
      </c>
      <c r="B32" s="601"/>
      <c r="C32" s="602"/>
      <c r="D32" s="603">
        <f>SUM(D10:D31)</f>
        <v>0</v>
      </c>
      <c r="E32" s="604">
        <f>SUM(E10:E31)</f>
        <v>0</v>
      </c>
      <c r="F32" s="605"/>
      <c r="G32" s="606">
        <f>SUM(G10:G31)</f>
        <v>0</v>
      </c>
      <c r="H32" s="607">
        <f>SUM(H10:H31)</f>
        <v>0</v>
      </c>
      <c r="I32" s="356"/>
    </row>
    <row r="33" spans="1:9" ht="16.5" hidden="1">
      <c r="A33" s="433" t="s">
        <v>167</v>
      </c>
      <c r="B33" s="433"/>
      <c r="C33" s="608"/>
      <c r="D33" s="609"/>
      <c r="E33" s="609"/>
      <c r="F33" s="609"/>
      <c r="G33" s="610"/>
      <c r="H33" s="608"/>
      <c r="I33" s="356"/>
    </row>
    <row r="34" spans="1:9" ht="16.5">
      <c r="A34" s="446" t="s">
        <v>168</v>
      </c>
      <c r="B34" s="446"/>
      <c r="C34" s="611"/>
      <c r="D34" s="611"/>
      <c r="E34" s="611"/>
      <c r="F34" s="611"/>
      <c r="G34" s="611"/>
      <c r="H34" s="611"/>
      <c r="I34" s="356"/>
    </row>
    <row r="35" spans="1:9" ht="30" customHeight="1">
      <c r="A35" s="446"/>
      <c r="B35" s="446"/>
      <c r="C35" s="527"/>
      <c r="D35" s="527"/>
      <c r="E35" s="527"/>
      <c r="F35" s="527"/>
      <c r="G35" s="527"/>
      <c r="H35" s="527"/>
      <c r="I35" s="356"/>
    </row>
    <row r="36" spans="1:9" ht="15.75">
      <c r="A36" s="444"/>
      <c r="B36" s="444"/>
      <c r="C36" s="444"/>
      <c r="D36" s="444"/>
      <c r="E36" s="436"/>
      <c r="F36" s="444"/>
      <c r="G36" s="444"/>
      <c r="H36" s="444"/>
      <c r="I36" s="356"/>
    </row>
    <row r="37" spans="1:9" ht="15.75">
      <c r="A37" s="444"/>
      <c r="B37" s="444"/>
      <c r="C37" s="444"/>
      <c r="D37" s="444"/>
      <c r="E37" s="444"/>
      <c r="F37" s="444"/>
      <c r="G37" s="444"/>
      <c r="H37" s="444"/>
      <c r="I37" s="356"/>
    </row>
    <row r="38" spans="1:9" ht="15.75">
      <c r="A38" s="444"/>
      <c r="B38" s="444"/>
      <c r="C38" s="444"/>
      <c r="D38" s="444"/>
      <c r="E38" s="444"/>
      <c r="F38" s="444"/>
      <c r="G38" s="444"/>
      <c r="H38" s="444"/>
      <c r="I38" s="356"/>
    </row>
    <row r="39" spans="1:8" ht="15.75">
      <c r="A39" s="444"/>
      <c r="B39" s="444"/>
      <c r="C39" s="444"/>
      <c r="D39" s="444"/>
      <c r="E39" s="444"/>
      <c r="F39" s="444"/>
      <c r="G39" s="444"/>
      <c r="H39" s="444"/>
    </row>
    <row r="40" spans="1:8" ht="15.75">
      <c r="A40" s="444"/>
      <c r="B40" s="444"/>
      <c r="C40" s="444"/>
      <c r="D40" s="444"/>
      <c r="E40" s="444"/>
      <c r="F40" s="444"/>
      <c r="G40" s="444"/>
      <c r="H40" s="444"/>
    </row>
    <row r="41" spans="1:8" ht="15.75">
      <c r="A41" s="444"/>
      <c r="B41" s="444"/>
      <c r="C41" s="444"/>
      <c r="D41" s="444"/>
      <c r="E41" s="444"/>
      <c r="F41" s="444"/>
      <c r="G41" s="444"/>
      <c r="H41" s="444"/>
    </row>
    <row r="42" spans="1:8" ht="15.75">
      <c r="A42" s="444"/>
      <c r="B42" s="444"/>
      <c r="C42" s="444"/>
      <c r="D42" s="444"/>
      <c r="E42" s="444"/>
      <c r="F42" s="444"/>
      <c r="G42" s="444"/>
      <c r="H42" s="444"/>
    </row>
    <row r="43" spans="1:8" ht="15.75">
      <c r="A43" s="444"/>
      <c r="B43" s="444"/>
      <c r="C43" s="444"/>
      <c r="D43" s="444"/>
      <c r="E43" s="444"/>
      <c r="F43" s="444"/>
      <c r="G43" s="444"/>
      <c r="H43" s="444"/>
    </row>
    <row r="44" spans="1:8" ht="15.75">
      <c r="A44" s="444"/>
      <c r="B44" s="444"/>
      <c r="C44" s="444"/>
      <c r="D44" s="444"/>
      <c r="E44" s="444"/>
      <c r="F44" s="444"/>
      <c r="G44" s="444"/>
      <c r="H44" s="444"/>
    </row>
    <row r="45" spans="1:8" ht="15.75">
      <c r="A45" s="444"/>
      <c r="B45" s="444"/>
      <c r="C45" s="444"/>
      <c r="D45" s="444"/>
      <c r="E45" s="444"/>
      <c r="F45" s="444"/>
      <c r="G45" s="444"/>
      <c r="H45" s="444"/>
    </row>
    <row r="46" spans="1:8" ht="15.75">
      <c r="A46" s="444"/>
      <c r="B46" s="444"/>
      <c r="C46" s="444"/>
      <c r="D46" s="444"/>
      <c r="E46" s="444"/>
      <c r="F46" s="444"/>
      <c r="G46" s="444"/>
      <c r="H46" s="444"/>
    </row>
  </sheetData>
  <sheetProtection/>
  <mergeCells count="84">
    <mergeCell ref="A1:H1"/>
    <mergeCell ref="A2:H2"/>
    <mergeCell ref="A3:B3"/>
    <mergeCell ref="C3:D3"/>
    <mergeCell ref="A4:B4"/>
    <mergeCell ref="E4:F4"/>
    <mergeCell ref="A5:B5"/>
    <mergeCell ref="A6:B6"/>
    <mergeCell ref="E6:F6"/>
    <mergeCell ref="E7:F7"/>
    <mergeCell ref="E8:F8"/>
    <mergeCell ref="B9:C9"/>
    <mergeCell ref="E9:F9"/>
    <mergeCell ref="A32:C32"/>
    <mergeCell ref="E32:F32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4:A35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G7:H8"/>
    <mergeCell ref="C34:H35"/>
  </mergeCells>
  <printOptions horizontalCentered="1"/>
  <pageMargins left="0.12986111111111112" right="0.23958333333333334" top="1.0090277777777779" bottom="0.3923611111111111" header="0.9194444444444444" footer="0.3138888888888889"/>
  <pageSetup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39"/>
  <sheetViews>
    <sheetView showGridLines="0" showRowColHeaders="0" showZeros="0" showOutlineSymbols="0" workbookViewId="0" topLeftCell="A4">
      <selection activeCell="I26" sqref="I26:I27"/>
    </sheetView>
  </sheetViews>
  <sheetFormatPr defaultColWidth="9.00390625" defaultRowHeight="14.25"/>
  <cols>
    <col min="1" max="1" width="3.75390625" style="0" customWidth="1"/>
    <col min="2" max="2" width="14.75390625" style="0" customWidth="1"/>
    <col min="3" max="3" width="29.875" style="0" customWidth="1"/>
    <col min="4" max="4" width="4.25390625" style="0" customWidth="1"/>
    <col min="5" max="5" width="5.00390625" style="0" customWidth="1"/>
    <col min="6" max="6" width="6.50390625" style="1" customWidth="1"/>
    <col min="7" max="7" width="10.875" style="0" customWidth="1"/>
    <col min="8" max="8" width="4.125" style="0" customWidth="1"/>
    <col min="9" max="9" width="13.50390625" style="0" customWidth="1"/>
    <col min="10" max="10" width="9.00390625" style="0" hidden="1" customWidth="1"/>
  </cols>
  <sheetData>
    <row r="1" spans="1:9" ht="83.25" customHeight="1">
      <c r="A1" s="358" t="s">
        <v>169</v>
      </c>
      <c r="B1" s="358"/>
      <c r="C1" s="358"/>
      <c r="D1" s="358"/>
      <c r="E1" s="358"/>
      <c r="F1" s="358"/>
      <c r="G1" s="358"/>
      <c r="H1" s="358"/>
      <c r="I1" s="358"/>
    </row>
    <row r="2" spans="1:9" ht="20.25" customHeight="1">
      <c r="A2" s="358"/>
      <c r="B2" s="446" t="s">
        <v>142</v>
      </c>
      <c r="C2" s="363">
        <f>'报关资料录入'!F7</f>
        <v>0</v>
      </c>
      <c r="D2" s="447"/>
      <c r="E2" s="358"/>
      <c r="F2" s="358"/>
      <c r="G2" s="358"/>
      <c r="H2" s="358"/>
      <c r="I2" s="358"/>
    </row>
    <row r="3" spans="1:9" ht="16.5" customHeight="1">
      <c r="A3" s="448"/>
      <c r="B3" s="448" t="s">
        <v>170</v>
      </c>
      <c r="C3" s="449">
        <f>'报关资料录入'!P7</f>
        <v>0</v>
      </c>
      <c r="D3" s="384" t="s">
        <v>171</v>
      </c>
      <c r="E3" s="450">
        <f>'报关资料录入'!F9</f>
        <v>0</v>
      </c>
      <c r="F3" s="450"/>
      <c r="G3" s="451" t="s">
        <v>172</v>
      </c>
      <c r="H3" s="451">
        <f>'报关资料录入'!V26</f>
        <v>0</v>
      </c>
      <c r="I3" s="451"/>
    </row>
    <row r="4" spans="1:9" ht="18.75" customHeight="1">
      <c r="A4" s="452" t="s">
        <v>173</v>
      </c>
      <c r="B4" s="452"/>
      <c r="C4" s="453">
        <f>'报关资料录入'!F14</f>
        <v>0</v>
      </c>
      <c r="D4" s="453"/>
      <c r="E4" s="441"/>
      <c r="F4" s="454"/>
      <c r="G4" s="455" t="s">
        <v>174</v>
      </c>
      <c r="H4" s="456">
        <f>'报关资料录入'!F6</f>
        <v>0</v>
      </c>
      <c r="I4" s="451"/>
    </row>
    <row r="5" spans="1:9" ht="15.75" customHeight="1">
      <c r="A5" s="457"/>
      <c r="B5" s="458" t="s">
        <v>170</v>
      </c>
      <c r="C5" s="459">
        <f>'报关资料录入'!P14</f>
        <v>0</v>
      </c>
      <c r="D5" s="460" t="s">
        <v>171</v>
      </c>
      <c r="E5" s="461">
        <f>'报关资料录入'!P16</f>
        <v>0</v>
      </c>
      <c r="F5" s="450"/>
      <c r="G5" s="207"/>
      <c r="H5" s="207"/>
      <c r="I5" s="207"/>
    </row>
    <row r="6" spans="1:9" ht="6" customHeight="1">
      <c r="A6" s="462"/>
      <c r="B6" s="463"/>
      <c r="C6" s="463"/>
      <c r="D6" s="462"/>
      <c r="E6" s="462"/>
      <c r="F6" s="463"/>
      <c r="G6" s="462"/>
      <c r="H6" s="462"/>
      <c r="I6" s="462"/>
    </row>
    <row r="7" spans="1:9" ht="29.25" customHeight="1">
      <c r="A7" s="464" t="s">
        <v>175</v>
      </c>
      <c r="B7" s="465"/>
      <c r="C7" s="466" t="s">
        <v>176</v>
      </c>
      <c r="D7" s="467" t="s">
        <v>177</v>
      </c>
      <c r="E7" s="468"/>
      <c r="F7" s="467" t="s">
        <v>178</v>
      </c>
      <c r="G7" s="469" t="s">
        <v>179</v>
      </c>
      <c r="H7" s="467" t="s">
        <v>180</v>
      </c>
      <c r="I7" s="516"/>
    </row>
    <row r="8" spans="1:9" ht="19.5" customHeight="1">
      <c r="A8" s="470"/>
      <c r="B8" s="471"/>
      <c r="C8" s="471">
        <f>'报关资料录入'!F47</f>
        <v>0</v>
      </c>
      <c r="D8" s="472">
        <f>'报关资料录入'!U47</f>
        <v>0</v>
      </c>
      <c r="E8" s="473"/>
      <c r="F8" s="474">
        <f>'报关资料录入'!W47</f>
        <v>0</v>
      </c>
      <c r="G8" s="475">
        <f>'报关资料录入'!X47</f>
        <v>0</v>
      </c>
      <c r="H8" s="476">
        <f>'报关资料录入'!AF47</f>
        <v>0</v>
      </c>
      <c r="I8" s="517">
        <f>D8*G8</f>
        <v>0</v>
      </c>
    </row>
    <row r="9" spans="1:9" ht="15" customHeight="1">
      <c r="A9" s="454"/>
      <c r="B9" s="477"/>
      <c r="C9" s="478"/>
      <c r="D9" s="479"/>
      <c r="E9" s="480"/>
      <c r="F9" s="481"/>
      <c r="G9" s="482"/>
      <c r="H9" s="483"/>
      <c r="I9" s="518"/>
    </row>
    <row r="10" spans="1:9" ht="15" customHeight="1">
      <c r="A10" s="454"/>
      <c r="B10" s="477"/>
      <c r="C10" s="477">
        <f>'报关资料录入'!F49</f>
        <v>0</v>
      </c>
      <c r="D10" s="484">
        <f>'报关资料录入'!U49</f>
        <v>0</v>
      </c>
      <c r="E10" s="485"/>
      <c r="F10" s="486">
        <f>'报关资料录入'!W49</f>
        <v>0</v>
      </c>
      <c r="G10" s="487">
        <f>'报关资料录入'!X49</f>
        <v>0</v>
      </c>
      <c r="H10" s="476">
        <f>'报关资料录入'!AF49</f>
        <v>0</v>
      </c>
      <c r="I10" s="517">
        <f>D10*G10</f>
        <v>0</v>
      </c>
    </row>
    <row r="11" spans="1:9" ht="15" customHeight="1">
      <c r="A11" s="454"/>
      <c r="B11" s="477"/>
      <c r="C11" s="488"/>
      <c r="D11" s="479"/>
      <c r="E11" s="480"/>
      <c r="F11" s="481"/>
      <c r="G11" s="482"/>
      <c r="H11" s="483"/>
      <c r="I11" s="518"/>
    </row>
    <row r="12" spans="1:9" ht="15" customHeight="1">
      <c r="A12" s="454"/>
      <c r="B12" s="477"/>
      <c r="C12" s="489">
        <f>'报关资料录入'!F51</f>
        <v>0</v>
      </c>
      <c r="D12" s="484">
        <f>'报关资料录入'!U51</f>
        <v>0</v>
      </c>
      <c r="E12" s="485"/>
      <c r="F12" s="486">
        <f>'报关资料录入'!W51</f>
        <v>0</v>
      </c>
      <c r="G12" s="487">
        <f>'报关资料录入'!X51</f>
        <v>0</v>
      </c>
      <c r="H12" s="476">
        <f>'报关资料录入'!AF51</f>
        <v>0</v>
      </c>
      <c r="I12" s="517">
        <f>D12*G12</f>
        <v>0</v>
      </c>
    </row>
    <row r="13" spans="1:9" ht="15" customHeight="1">
      <c r="A13" s="454"/>
      <c r="B13" s="477"/>
      <c r="C13" s="490"/>
      <c r="D13" s="479"/>
      <c r="E13" s="480"/>
      <c r="F13" s="481"/>
      <c r="G13" s="482"/>
      <c r="H13" s="483"/>
      <c r="I13" s="518"/>
    </row>
    <row r="14" spans="1:9" ht="15" customHeight="1">
      <c r="A14" s="454"/>
      <c r="B14" s="477"/>
      <c r="C14" s="477">
        <f>'报关资料录入'!F53</f>
        <v>0</v>
      </c>
      <c r="D14" s="484">
        <f>'报关资料录入'!U53</f>
        <v>0</v>
      </c>
      <c r="E14" s="485"/>
      <c r="F14" s="486">
        <f>'报关资料录入'!W53</f>
        <v>0</v>
      </c>
      <c r="G14" s="487">
        <f>'报关资料录入'!X53</f>
        <v>0</v>
      </c>
      <c r="H14" s="476">
        <f>'报关资料录入'!AF53</f>
        <v>0</v>
      </c>
      <c r="I14" s="517">
        <f>D14*G14</f>
        <v>0</v>
      </c>
    </row>
    <row r="15" spans="1:9" ht="15" customHeight="1">
      <c r="A15" s="454"/>
      <c r="B15" s="477"/>
      <c r="C15" s="488"/>
      <c r="D15" s="479"/>
      <c r="E15" s="480"/>
      <c r="F15" s="481"/>
      <c r="G15" s="482"/>
      <c r="H15" s="483"/>
      <c r="I15" s="518"/>
    </row>
    <row r="16" spans="1:9" ht="15" customHeight="1">
      <c r="A16" s="454"/>
      <c r="B16" s="477"/>
      <c r="C16" s="477">
        <f>'报关资料录入'!F55</f>
        <v>0</v>
      </c>
      <c r="D16" s="484">
        <f>'报关资料录入'!U55</f>
        <v>0</v>
      </c>
      <c r="E16" s="485"/>
      <c r="F16" s="491">
        <f>'报关资料录入'!W55</f>
        <v>0</v>
      </c>
      <c r="G16" s="487">
        <f>'报关资料录入'!X55</f>
        <v>0</v>
      </c>
      <c r="H16" s="476">
        <f>'报关资料录入'!AF55</f>
        <v>0</v>
      </c>
      <c r="I16" s="517">
        <f>D16*G16</f>
        <v>0</v>
      </c>
    </row>
    <row r="17" spans="1:9" ht="15" customHeight="1">
      <c r="A17" s="454"/>
      <c r="B17" s="477"/>
      <c r="C17" s="488"/>
      <c r="D17" s="479"/>
      <c r="E17" s="480"/>
      <c r="F17" s="492"/>
      <c r="G17" s="482"/>
      <c r="H17" s="483"/>
      <c r="I17" s="518"/>
    </row>
    <row r="18" spans="1:9" ht="15" customHeight="1">
      <c r="A18" s="454"/>
      <c r="B18" s="477"/>
      <c r="C18" s="477">
        <f>'报关资料录入'!F57</f>
        <v>0</v>
      </c>
      <c r="D18" s="484">
        <f>'报关资料录入'!U57</f>
        <v>0</v>
      </c>
      <c r="E18" s="485"/>
      <c r="F18" s="486">
        <f>'报关资料录入'!W57</f>
        <v>0</v>
      </c>
      <c r="G18" s="493">
        <f>'报关资料录入'!X57</f>
        <v>0</v>
      </c>
      <c r="H18" s="476">
        <f>'报关资料录入'!AF57</f>
        <v>0</v>
      </c>
      <c r="I18" s="517">
        <f>D18*G18</f>
        <v>0</v>
      </c>
    </row>
    <row r="19" spans="1:9" ht="15" customHeight="1">
      <c r="A19" s="454"/>
      <c r="B19" s="477"/>
      <c r="C19" s="488"/>
      <c r="D19" s="479"/>
      <c r="E19" s="480"/>
      <c r="F19" s="481"/>
      <c r="G19" s="494"/>
      <c r="H19" s="483"/>
      <c r="I19" s="518"/>
    </row>
    <row r="20" spans="1:9" ht="15" customHeight="1">
      <c r="A20" s="454"/>
      <c r="B20" s="477"/>
      <c r="C20" s="477">
        <f>'报关资料录入'!F59</f>
        <v>0</v>
      </c>
      <c r="D20" s="484">
        <f>'报关资料录入'!U59</f>
        <v>0</v>
      </c>
      <c r="E20" s="485"/>
      <c r="F20" s="486">
        <f>'报关资料录入'!W59</f>
        <v>0</v>
      </c>
      <c r="G20" s="493">
        <f>'报关资料录入'!X59</f>
        <v>0</v>
      </c>
      <c r="H20" s="495"/>
      <c r="I20" s="517">
        <f>D20*G20</f>
        <v>0</v>
      </c>
    </row>
    <row r="21" spans="1:9" ht="15" customHeight="1">
      <c r="A21" s="454"/>
      <c r="B21" s="477"/>
      <c r="C21" s="488">
        <f>'报关资料录入'!F60</f>
        <v>0</v>
      </c>
      <c r="D21" s="479"/>
      <c r="E21" s="480"/>
      <c r="F21" s="481"/>
      <c r="G21" s="494"/>
      <c r="H21" s="483"/>
      <c r="I21" s="518"/>
    </row>
    <row r="22" spans="1:9" ht="15" customHeight="1">
      <c r="A22" s="454"/>
      <c r="B22" s="477"/>
      <c r="C22" s="477">
        <f>'报关资料录入'!F61</f>
        <v>0</v>
      </c>
      <c r="D22" s="484">
        <f>'报关资料录入'!U61</f>
        <v>0</v>
      </c>
      <c r="E22" s="485"/>
      <c r="F22" s="486">
        <f>'报关资料录入'!W61</f>
        <v>0</v>
      </c>
      <c r="G22" s="493">
        <f>'报关资料录入'!X61</f>
        <v>0</v>
      </c>
      <c r="H22" s="495"/>
      <c r="I22" s="519"/>
    </row>
    <row r="23" spans="1:9" ht="15" customHeight="1">
      <c r="A23" s="454"/>
      <c r="B23" s="477"/>
      <c r="C23" s="488">
        <f>'报关资料录入'!F62</f>
        <v>0</v>
      </c>
      <c r="D23" s="479"/>
      <c r="E23" s="480"/>
      <c r="F23" s="481"/>
      <c r="G23" s="494"/>
      <c r="H23" s="483"/>
      <c r="I23" s="518"/>
    </row>
    <row r="24" spans="1:9" ht="15" customHeight="1">
      <c r="A24" s="454"/>
      <c r="B24" s="477"/>
      <c r="C24" s="477">
        <f>'报关资料录入'!F63</f>
        <v>0</v>
      </c>
      <c r="D24" s="484">
        <f>'报关资料录入'!U63</f>
        <v>0</v>
      </c>
      <c r="E24" s="485"/>
      <c r="F24" s="491">
        <f>'报关资料录入'!W63</f>
        <v>0</v>
      </c>
      <c r="G24" s="487">
        <f>'报关资料录入'!X63</f>
        <v>0</v>
      </c>
      <c r="H24" s="495"/>
      <c r="I24" s="519"/>
    </row>
    <row r="25" spans="1:9" ht="15" customHeight="1">
      <c r="A25" s="454"/>
      <c r="B25" s="477"/>
      <c r="C25" s="488">
        <f>'报关资料录入'!F64</f>
        <v>0</v>
      </c>
      <c r="D25" s="479"/>
      <c r="E25" s="480"/>
      <c r="F25" s="492"/>
      <c r="G25" s="482"/>
      <c r="H25" s="483"/>
      <c r="I25" s="518"/>
    </row>
    <row r="26" spans="1:9" ht="15" customHeight="1">
      <c r="A26" s="454"/>
      <c r="B26" s="477"/>
      <c r="C26" s="477">
        <f>'报关资料录入'!F65</f>
        <v>0</v>
      </c>
      <c r="D26" s="484">
        <f>'报关资料录入'!U65</f>
        <v>0</v>
      </c>
      <c r="E26" s="485"/>
      <c r="F26" s="491">
        <f>'报关资料录入'!W65</f>
        <v>0</v>
      </c>
      <c r="G26" s="487">
        <f>'报关资料录入'!X65</f>
        <v>0</v>
      </c>
      <c r="H26" s="495"/>
      <c r="I26" s="519"/>
    </row>
    <row r="27" spans="1:9" ht="15" customHeight="1">
      <c r="A27" s="454"/>
      <c r="B27" s="477"/>
      <c r="C27" s="488">
        <f>'报关资料录入'!F66</f>
        <v>0</v>
      </c>
      <c r="D27" s="479"/>
      <c r="E27" s="480"/>
      <c r="F27" s="492"/>
      <c r="G27" s="482"/>
      <c r="H27" s="483"/>
      <c r="I27" s="518"/>
    </row>
    <row r="28" spans="1:9" ht="15" customHeight="1">
      <c r="A28" s="454"/>
      <c r="B28" s="477"/>
      <c r="C28" s="496"/>
      <c r="D28" s="484"/>
      <c r="E28" s="485"/>
      <c r="F28" s="486"/>
      <c r="G28" s="493"/>
      <c r="H28" s="497"/>
      <c r="I28" s="520"/>
    </row>
    <row r="29" spans="1:9" ht="15" customHeight="1">
      <c r="A29" s="454"/>
      <c r="B29" s="477"/>
      <c r="C29" s="498"/>
      <c r="D29" s="499"/>
      <c r="E29" s="500"/>
      <c r="F29" s="501"/>
      <c r="G29" s="502"/>
      <c r="H29" s="503"/>
      <c r="I29" s="521"/>
    </row>
    <row r="30" spans="1:9" ht="25.5" customHeight="1">
      <c r="A30" s="504" t="str">
        <f>IF(H30="HKD","合计港币:",IF(H30="USD","合计美元:","    "))</f>
        <v>    </v>
      </c>
      <c r="B30" s="505"/>
      <c r="C30" s="506">
        <f>I30</f>
        <v>0</v>
      </c>
      <c r="D30" s="507"/>
      <c r="E30" s="507"/>
      <c r="F30" s="508"/>
      <c r="G30" s="509" t="s">
        <v>181</v>
      </c>
      <c r="H30" s="510">
        <f>'报关资料录入'!N30</f>
        <v>0</v>
      </c>
      <c r="I30" s="522">
        <f>SUM(I8:I27)</f>
        <v>0</v>
      </c>
    </row>
    <row r="31" spans="1:9" ht="15">
      <c r="A31" s="511" t="s">
        <v>182</v>
      </c>
      <c r="B31" s="512"/>
      <c r="C31" s="513"/>
      <c r="D31" s="513"/>
      <c r="E31" s="513"/>
      <c r="F31" s="513"/>
      <c r="G31" s="513"/>
      <c r="H31" s="513"/>
      <c r="I31" s="513"/>
    </row>
    <row r="32" spans="1:9" ht="14.25">
      <c r="A32" s="514"/>
      <c r="B32" s="514"/>
      <c r="C32" s="440"/>
      <c r="D32" s="440"/>
      <c r="E32" s="440"/>
      <c r="F32" s="440"/>
      <c r="G32" s="440"/>
      <c r="H32" s="440"/>
      <c r="I32" s="440"/>
    </row>
    <row r="33" spans="1:9" ht="30.75" customHeight="1">
      <c r="A33" s="514"/>
      <c r="B33" s="514"/>
      <c r="C33" s="440"/>
      <c r="D33" s="440"/>
      <c r="E33" s="440"/>
      <c r="F33" s="440"/>
      <c r="G33" s="440"/>
      <c r="H33" s="440"/>
      <c r="I33" s="440"/>
    </row>
    <row r="34" spans="1:9" ht="14.25">
      <c r="A34" s="134"/>
      <c r="B34" s="441"/>
      <c r="C34" s="441"/>
      <c r="D34" s="441"/>
      <c r="E34" s="441"/>
      <c r="F34" s="454"/>
      <c r="G34" s="441"/>
      <c r="H34" s="441"/>
      <c r="I34" s="441"/>
    </row>
    <row r="35" spans="1:9" ht="14.25">
      <c r="A35" s="134"/>
      <c r="B35" s="441"/>
      <c r="C35" s="441"/>
      <c r="D35" s="441"/>
      <c r="E35" s="441"/>
      <c r="F35" s="454"/>
      <c r="G35" s="441"/>
      <c r="H35" s="441"/>
      <c r="I35" s="441"/>
    </row>
    <row r="36" spans="1:9" ht="14.25">
      <c r="A36" s="134"/>
      <c r="B36" s="441"/>
      <c r="C36" s="441"/>
      <c r="D36" s="441"/>
      <c r="E36" s="441"/>
      <c r="F36" s="454"/>
      <c r="G36" s="441"/>
      <c r="H36" s="441"/>
      <c r="I36" s="441"/>
    </row>
    <row r="37" spans="1:9" ht="14.25">
      <c r="A37" s="134"/>
      <c r="B37" s="134"/>
      <c r="C37" s="134"/>
      <c r="D37" s="134"/>
      <c r="E37" s="134"/>
      <c r="F37" s="515"/>
      <c r="G37" s="134"/>
      <c r="H37" s="134"/>
      <c r="I37" s="134"/>
    </row>
    <row r="38" spans="1:9" ht="14.25">
      <c r="A38" s="134"/>
      <c r="B38" s="134"/>
      <c r="C38" s="134"/>
      <c r="D38" s="134"/>
      <c r="E38" s="134"/>
      <c r="F38" s="515"/>
      <c r="G38" s="134"/>
      <c r="H38" s="134"/>
      <c r="I38" s="134"/>
    </row>
    <row r="39" spans="1:9" ht="14.25">
      <c r="A39" s="134"/>
      <c r="B39" s="134"/>
      <c r="C39" s="134"/>
      <c r="D39" s="134"/>
      <c r="E39" s="134"/>
      <c r="F39" s="515"/>
      <c r="G39" s="134"/>
      <c r="H39" s="134"/>
      <c r="I39" s="134"/>
    </row>
    <row r="43" ht="3.75" customHeight="1"/>
  </sheetData>
  <sheetProtection/>
  <mergeCells count="71">
    <mergeCell ref="A1:I1"/>
    <mergeCell ref="E3:F3"/>
    <mergeCell ref="H3:I3"/>
    <mergeCell ref="A4:B4"/>
    <mergeCell ref="C4:D4"/>
    <mergeCell ref="H4:I4"/>
    <mergeCell ref="E5:F5"/>
    <mergeCell ref="B6:C6"/>
    <mergeCell ref="A7:B7"/>
    <mergeCell ref="D7:E7"/>
    <mergeCell ref="H7:I7"/>
    <mergeCell ref="A30:B30"/>
    <mergeCell ref="C30:E30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D24:E25"/>
    <mergeCell ref="D26:E27"/>
    <mergeCell ref="D28:E29"/>
    <mergeCell ref="D8:E9"/>
    <mergeCell ref="D12:E13"/>
    <mergeCell ref="D10:E11"/>
    <mergeCell ref="C31:I33"/>
    <mergeCell ref="A31:B33"/>
    <mergeCell ref="A8:B27"/>
    <mergeCell ref="D14:E15"/>
    <mergeCell ref="D16:E17"/>
    <mergeCell ref="D18:E19"/>
    <mergeCell ref="D20:E21"/>
    <mergeCell ref="D22:E23"/>
  </mergeCells>
  <printOptions/>
  <pageMargins left="0.12986111111111112" right="0.16944444444444445" top="0.5506944444444445" bottom="0.3923611111111111" header="0.275" footer="0.8659722222222223"/>
  <pageSetup fitToHeight="1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53"/>
  <sheetViews>
    <sheetView showGridLines="0" showRowColHeaders="0" showZeros="0" showOutlineSymbols="0" workbookViewId="0" topLeftCell="A7">
      <selection activeCell="A21" sqref="A21:B21"/>
    </sheetView>
  </sheetViews>
  <sheetFormatPr defaultColWidth="9.00390625" defaultRowHeight="14.25"/>
  <cols>
    <col min="1" max="1" width="19.00390625" style="357" customWidth="1"/>
    <col min="2" max="2" width="17.375" style="357" customWidth="1"/>
    <col min="3" max="3" width="12.50390625" style="357" customWidth="1"/>
    <col min="4" max="4" width="14.00390625" style="357" customWidth="1"/>
    <col min="5" max="5" width="12.875" style="357" customWidth="1"/>
    <col min="6" max="6" width="4.625" style="357" customWidth="1"/>
    <col min="7" max="7" width="12.25390625" style="357" customWidth="1"/>
    <col min="8" max="8" width="0.5" style="357" customWidth="1"/>
    <col min="9" max="16384" width="9.00390625" style="357" customWidth="1"/>
  </cols>
  <sheetData>
    <row r="1" spans="1:8" ht="53.25" customHeight="1">
      <c r="A1" s="358" t="s">
        <v>183</v>
      </c>
      <c r="B1" s="358"/>
      <c r="C1" s="358"/>
      <c r="D1" s="358"/>
      <c r="E1" s="358"/>
      <c r="F1" s="358"/>
      <c r="G1" s="358"/>
      <c r="H1" s="358"/>
    </row>
    <row r="2" spans="1:8" ht="12" customHeight="1">
      <c r="A2" s="359"/>
      <c r="B2" s="359"/>
      <c r="C2" s="359"/>
      <c r="D2" s="359"/>
      <c r="E2" s="152"/>
      <c r="F2" s="360"/>
      <c r="G2" s="361"/>
      <c r="H2" s="361"/>
    </row>
    <row r="3" spans="1:8" ht="13.5" customHeight="1">
      <c r="A3" s="362" t="s">
        <v>184</v>
      </c>
      <c r="B3" s="363">
        <f>'报关资料录入'!F7</f>
        <v>0</v>
      </c>
      <c r="C3" s="363"/>
      <c r="D3" s="363"/>
      <c r="E3" s="364"/>
      <c r="F3" s="362"/>
      <c r="G3" s="361"/>
      <c r="H3" s="361"/>
    </row>
    <row r="4" spans="1:8" ht="15.75" customHeight="1">
      <c r="A4" s="365" t="s">
        <v>185</v>
      </c>
      <c r="B4" s="366"/>
      <c r="C4" s="366"/>
      <c r="D4" s="366"/>
      <c r="E4" s="367"/>
      <c r="F4" s="368"/>
      <c r="G4" s="368"/>
      <c r="H4" s="368"/>
    </row>
    <row r="5" spans="1:8" ht="13.5" customHeight="1">
      <c r="A5" s="369" t="s">
        <v>186</v>
      </c>
      <c r="B5" s="370">
        <f>'报关资料录入'!P7</f>
        <v>0</v>
      </c>
      <c r="C5" s="370"/>
      <c r="D5" s="370"/>
      <c r="E5" s="152"/>
      <c r="F5" s="360"/>
      <c r="G5" s="361"/>
      <c r="H5" s="361"/>
    </row>
    <row r="6" spans="1:8" ht="15" customHeight="1">
      <c r="A6" s="369" t="s">
        <v>187</v>
      </c>
      <c r="B6" s="371"/>
      <c r="C6" s="371"/>
      <c r="D6" s="371"/>
      <c r="E6" s="364" t="s">
        <v>188</v>
      </c>
      <c r="F6" s="362"/>
      <c r="G6" s="361"/>
      <c r="H6" s="361"/>
    </row>
    <row r="7" spans="1:9" ht="16.5" customHeight="1">
      <c r="A7" s="369" t="s">
        <v>189</v>
      </c>
      <c r="B7" s="372">
        <f>'报关资料录入'!F9</f>
        <v>0</v>
      </c>
      <c r="C7" s="373" t="s">
        <v>190</v>
      </c>
      <c r="D7" s="372">
        <f>'报关资料录入'!P9</f>
        <v>0</v>
      </c>
      <c r="E7" s="367" t="s">
        <v>191</v>
      </c>
      <c r="F7" s="368">
        <f>'报关资料录入'!V18</f>
        <v>0</v>
      </c>
      <c r="G7" s="368"/>
      <c r="H7" s="368"/>
      <c r="I7" s="445"/>
    </row>
    <row r="8" spans="1:8" ht="13.5" customHeight="1">
      <c r="A8" s="369" t="s">
        <v>192</v>
      </c>
      <c r="B8" s="374"/>
      <c r="C8" s="375" t="s">
        <v>193</v>
      </c>
      <c r="D8" s="374"/>
      <c r="E8" s="367" t="s">
        <v>194</v>
      </c>
      <c r="F8" s="369"/>
      <c r="G8" s="361"/>
      <c r="H8" s="361"/>
    </row>
    <row r="9" spans="1:8" ht="16.5" customHeight="1">
      <c r="A9" s="376" t="s">
        <v>195</v>
      </c>
      <c r="B9" s="377">
        <f>'报关资料录入'!F14</f>
        <v>0</v>
      </c>
      <c r="C9" s="377"/>
      <c r="D9" s="377"/>
      <c r="E9" s="367" t="s">
        <v>196</v>
      </c>
      <c r="F9" s="378">
        <f>'报关资料录入'!V20</f>
        <v>0</v>
      </c>
      <c r="G9" s="378"/>
      <c r="H9" s="378"/>
    </row>
    <row r="10" spans="1:8" ht="13.5" customHeight="1">
      <c r="A10" s="362" t="s">
        <v>197</v>
      </c>
      <c r="B10" s="379"/>
      <c r="C10" s="379"/>
      <c r="D10" s="379"/>
      <c r="E10" s="380" t="s">
        <v>198</v>
      </c>
      <c r="F10" s="381"/>
      <c r="G10" s="369"/>
      <c r="H10" s="369"/>
    </row>
    <row r="11" spans="1:8" ht="16.5" customHeight="1">
      <c r="A11" s="362" t="s">
        <v>199</v>
      </c>
      <c r="B11" s="382">
        <f>'报关资料录入'!P14</f>
        <v>0</v>
      </c>
      <c r="C11" s="382"/>
      <c r="D11" s="382"/>
      <c r="E11" s="367" t="s">
        <v>200</v>
      </c>
      <c r="F11" s="368">
        <f>'报关资料录入'!V22</f>
        <v>0</v>
      </c>
      <c r="G11" s="368"/>
      <c r="H11" s="368"/>
    </row>
    <row r="12" spans="1:8" ht="13.5" customHeight="1">
      <c r="A12" s="362" t="s">
        <v>201</v>
      </c>
      <c r="B12" s="366"/>
      <c r="C12" s="366"/>
      <c r="D12" s="366"/>
      <c r="E12" s="383"/>
      <c r="F12" s="384"/>
      <c r="G12" s="361"/>
      <c r="H12" s="361"/>
    </row>
    <row r="13" spans="1:8" ht="13.5" customHeight="1">
      <c r="A13" s="362" t="s">
        <v>202</v>
      </c>
      <c r="B13" s="385">
        <f>'报关资料录入'!F16</f>
        <v>0</v>
      </c>
      <c r="C13" s="386" t="s">
        <v>203</v>
      </c>
      <c r="D13" s="385">
        <f>'报关资料录入'!P16</f>
        <v>0</v>
      </c>
      <c r="E13" s="359"/>
      <c r="F13" s="359"/>
      <c r="G13" s="361"/>
      <c r="H13" s="361"/>
    </row>
    <row r="14" spans="1:8" ht="13.5" customHeight="1">
      <c r="A14" s="369" t="s">
        <v>204</v>
      </c>
      <c r="B14" s="387"/>
      <c r="C14" s="388" t="s">
        <v>193</v>
      </c>
      <c r="D14" s="387"/>
      <c r="E14" s="359"/>
      <c r="F14" s="359"/>
      <c r="G14" s="361"/>
      <c r="H14" s="361"/>
    </row>
    <row r="15" spans="1:8" ht="13.5" customHeight="1">
      <c r="A15" s="389" t="s">
        <v>205</v>
      </c>
      <c r="B15" s="390"/>
      <c r="C15" s="359"/>
      <c r="D15" s="359"/>
      <c r="E15" s="359"/>
      <c r="F15" s="359"/>
      <c r="G15" s="361"/>
      <c r="H15" s="361"/>
    </row>
    <row r="16" spans="1:8" ht="13.5" customHeight="1">
      <c r="A16" s="391" t="s">
        <v>206</v>
      </c>
      <c r="B16" s="391"/>
      <c r="C16" s="391"/>
      <c r="D16" s="391"/>
      <c r="E16" s="391"/>
      <c r="F16" s="391"/>
      <c r="G16" s="391"/>
      <c r="H16" s="391"/>
    </row>
    <row r="17" spans="1:8" s="356" customFormat="1" ht="13.5" customHeight="1">
      <c r="A17" s="392" t="s">
        <v>207</v>
      </c>
      <c r="B17" s="393"/>
      <c r="C17" s="394" t="s">
        <v>208</v>
      </c>
      <c r="D17" s="394" t="s">
        <v>209</v>
      </c>
      <c r="E17" s="394" t="s">
        <v>210</v>
      </c>
      <c r="F17" s="395" t="s">
        <v>211</v>
      </c>
      <c r="G17" s="392"/>
      <c r="H17" s="392"/>
    </row>
    <row r="18" spans="1:8" s="356" customFormat="1" ht="13.5" customHeight="1">
      <c r="A18" s="387" t="s">
        <v>212</v>
      </c>
      <c r="B18" s="396"/>
      <c r="C18" s="397" t="s">
        <v>213</v>
      </c>
      <c r="D18" s="397" t="s">
        <v>214</v>
      </c>
      <c r="E18" s="397" t="s">
        <v>215</v>
      </c>
      <c r="F18" s="398" t="s">
        <v>216</v>
      </c>
      <c r="G18" s="387"/>
      <c r="H18" s="387"/>
    </row>
    <row r="19" spans="1:8" s="356" customFormat="1" ht="24.75" customHeight="1">
      <c r="A19" s="399">
        <f>'报关资料录入'!F47</f>
        <v>0</v>
      </c>
      <c r="B19" s="400"/>
      <c r="C19" s="401">
        <f>'报关资料录入'!U47</f>
        <v>0</v>
      </c>
      <c r="D19" s="400">
        <f>'报关资料录入'!W47</f>
        <v>0</v>
      </c>
      <c r="E19" s="402">
        <f>'报关资料录入'!X47</f>
        <v>0</v>
      </c>
      <c r="F19" s="403">
        <f>'报关资料录入'!AF47</f>
        <v>0</v>
      </c>
      <c r="G19" s="404">
        <f aca="true" t="shared" si="0" ref="G19:G29">C19*E19</f>
        <v>0</v>
      </c>
      <c r="H19" s="405"/>
    </row>
    <row r="20" spans="1:8" s="356" customFormat="1" ht="24.75" customHeight="1">
      <c r="A20" s="406">
        <f>'报关资料录入'!F49</f>
        <v>0</v>
      </c>
      <c r="B20" s="407"/>
      <c r="C20" s="408">
        <f>'报关资料录入'!U49</f>
        <v>0</v>
      </c>
      <c r="D20" s="409">
        <f>'报关资料录入'!W49</f>
        <v>0</v>
      </c>
      <c r="E20" s="410">
        <f>'报关资料录入'!X49</f>
        <v>0</v>
      </c>
      <c r="F20" s="411">
        <f>'报关资料录入'!AF49</f>
        <v>0</v>
      </c>
      <c r="G20" s="412">
        <f t="shared" si="0"/>
        <v>0</v>
      </c>
      <c r="H20" s="413"/>
    </row>
    <row r="21" spans="1:8" s="356" customFormat="1" ht="24.75" customHeight="1">
      <c r="A21" s="414">
        <f>'报关资料录入'!F51</f>
        <v>0</v>
      </c>
      <c r="B21" s="409"/>
      <c r="C21" s="408">
        <f>'报关资料录入'!U51</f>
        <v>0</v>
      </c>
      <c r="D21" s="409">
        <f>'报关资料录入'!W51</f>
        <v>0</v>
      </c>
      <c r="E21" s="410">
        <f>'报关资料录入'!X51</f>
        <v>0</v>
      </c>
      <c r="F21" s="411">
        <f>'报关资料录入'!AF51</f>
        <v>0</v>
      </c>
      <c r="G21" s="412">
        <f t="shared" si="0"/>
        <v>0</v>
      </c>
      <c r="H21" s="415"/>
    </row>
    <row r="22" spans="1:8" s="356" customFormat="1" ht="24.75" customHeight="1">
      <c r="A22" s="406">
        <f>'报关资料录入'!F53</f>
        <v>0</v>
      </c>
      <c r="B22" s="407"/>
      <c r="C22" s="408">
        <f>'报关资料录入'!U53</f>
        <v>0</v>
      </c>
      <c r="D22" s="409">
        <f>'报关资料录入'!W53</f>
        <v>0</v>
      </c>
      <c r="E22" s="410">
        <f>'报关资料录入'!X53</f>
        <v>0</v>
      </c>
      <c r="F22" s="411">
        <f>'报关资料录入'!AF53</f>
        <v>0</v>
      </c>
      <c r="G22" s="412">
        <f t="shared" si="0"/>
        <v>0</v>
      </c>
      <c r="H22" s="413"/>
    </row>
    <row r="23" spans="1:8" s="356" customFormat="1" ht="24.75" customHeight="1">
      <c r="A23" s="414">
        <f>'报关资料录入'!F55</f>
        <v>0</v>
      </c>
      <c r="B23" s="409"/>
      <c r="C23" s="408">
        <f>'报关资料录入'!U55</f>
        <v>0</v>
      </c>
      <c r="D23" s="409">
        <f>'报关资料录入'!W55</f>
        <v>0</v>
      </c>
      <c r="E23" s="410">
        <f>'报关资料录入'!X55</f>
        <v>0</v>
      </c>
      <c r="F23" s="411">
        <f>'报关资料录入'!AF55</f>
        <v>0</v>
      </c>
      <c r="G23" s="412">
        <f t="shared" si="0"/>
        <v>0</v>
      </c>
      <c r="H23" s="415"/>
    </row>
    <row r="24" spans="1:8" s="356" customFormat="1" ht="24.75" customHeight="1">
      <c r="A24" s="406">
        <f>'报关资料录入'!F57</f>
        <v>0</v>
      </c>
      <c r="B24" s="407"/>
      <c r="C24" s="408">
        <f>'报关资料录入'!U57</f>
        <v>0</v>
      </c>
      <c r="D24" s="409">
        <f>'报关资料录入'!W57</f>
        <v>0</v>
      </c>
      <c r="E24" s="410">
        <f>'报关资料录入'!X57</f>
        <v>0</v>
      </c>
      <c r="F24" s="411">
        <f>'报关资料录入'!AF57</f>
        <v>0</v>
      </c>
      <c r="G24" s="412">
        <f t="shared" si="0"/>
        <v>0</v>
      </c>
      <c r="H24" s="413"/>
    </row>
    <row r="25" spans="1:8" s="356" customFormat="1" ht="24.75" customHeight="1">
      <c r="A25" s="414">
        <f>'报关资料录入'!F59</f>
        <v>0</v>
      </c>
      <c r="B25" s="409"/>
      <c r="C25" s="408">
        <f>'报关资料录入'!U59</f>
        <v>0</v>
      </c>
      <c r="D25" s="409">
        <f>'报关资料录入'!W59</f>
        <v>0</v>
      </c>
      <c r="E25" s="410">
        <f>'报关资料录入'!X59</f>
        <v>0</v>
      </c>
      <c r="F25" s="411" t="str">
        <f>'报关单 附1'!AI27</f>
        <v>  </v>
      </c>
      <c r="G25" s="412">
        <f t="shared" si="0"/>
        <v>0</v>
      </c>
      <c r="H25" s="415"/>
    </row>
    <row r="26" spans="1:8" s="356" customFormat="1" ht="24.75" customHeight="1">
      <c r="A26" s="406">
        <f>'报关资料录入'!F61</f>
        <v>0</v>
      </c>
      <c r="B26" s="407"/>
      <c r="C26" s="408">
        <f>'报关资料录入'!U61</f>
        <v>0</v>
      </c>
      <c r="D26" s="409">
        <f>'报关资料录入'!W61</f>
        <v>0</v>
      </c>
      <c r="E26" s="410">
        <f>'报关资料录入'!X61</f>
        <v>0</v>
      </c>
      <c r="F26" s="411" t="str">
        <f>'报关单 附1'!AI29</f>
        <v>  </v>
      </c>
      <c r="G26" s="412">
        <f t="shared" si="0"/>
        <v>0</v>
      </c>
      <c r="H26" s="413"/>
    </row>
    <row r="27" spans="1:8" s="356" customFormat="1" ht="24.75" customHeight="1">
      <c r="A27" s="414">
        <f>'报关资料录入'!F63</f>
        <v>0</v>
      </c>
      <c r="B27" s="409"/>
      <c r="C27" s="408">
        <f>'报关资料录入'!U63</f>
        <v>0</v>
      </c>
      <c r="D27" s="409">
        <f>'报关资料录入'!W63</f>
        <v>0</v>
      </c>
      <c r="E27" s="410">
        <f>'报关资料录入'!X63</f>
        <v>0</v>
      </c>
      <c r="F27" s="411" t="str">
        <f>'报关单 附1'!AI31</f>
        <v>  </v>
      </c>
      <c r="G27" s="412">
        <f t="shared" si="0"/>
        <v>0</v>
      </c>
      <c r="H27" s="415"/>
    </row>
    <row r="28" spans="1:8" s="356" customFormat="1" ht="24.75" customHeight="1">
      <c r="A28" s="416"/>
      <c r="B28" s="417"/>
      <c r="C28" s="418"/>
      <c r="D28" s="419"/>
      <c r="E28" s="420"/>
      <c r="F28" s="421"/>
      <c r="G28" s="422"/>
      <c r="H28" s="423"/>
    </row>
    <row r="29" spans="1:8" s="356" customFormat="1" ht="24.75" customHeight="1">
      <c r="A29" s="416">
        <f>'报关资料录入'!F67</f>
        <v>0</v>
      </c>
      <c r="B29" s="417"/>
      <c r="C29" s="418"/>
      <c r="D29" s="419">
        <f>'报关资料录入'!W65</f>
        <v>0</v>
      </c>
      <c r="E29" s="420">
        <f>'报关资料录入'!X65</f>
        <v>0</v>
      </c>
      <c r="F29" s="421" t="str">
        <f>'报关单 附1'!AI33</f>
        <v>  </v>
      </c>
      <c r="G29" s="422">
        <f t="shared" si="0"/>
        <v>0</v>
      </c>
      <c r="H29" s="424"/>
    </row>
    <row r="30" spans="1:8" s="356" customFormat="1" ht="5.25" customHeight="1">
      <c r="A30" s="425"/>
      <c r="B30" s="425"/>
      <c r="C30" s="426"/>
      <c r="D30" s="427"/>
      <c r="E30" s="428"/>
      <c r="F30" s="428"/>
      <c r="G30" s="428"/>
      <c r="H30" s="428"/>
    </row>
    <row r="31" spans="1:8" ht="13.5" customHeight="1">
      <c r="A31" s="389" t="s">
        <v>217</v>
      </c>
      <c r="B31" s="389"/>
      <c r="C31" s="359"/>
      <c r="D31" s="359"/>
      <c r="E31" s="429" t="s">
        <v>218</v>
      </c>
      <c r="F31" s="430">
        <f>'报关资料录入'!N30</f>
        <v>0</v>
      </c>
      <c r="G31" s="431">
        <f>SUM(G19:G29)</f>
        <v>0</v>
      </c>
      <c r="H31" s="431"/>
    </row>
    <row r="32" spans="1:8" ht="13.5" customHeight="1">
      <c r="A32" s="189" t="s">
        <v>219</v>
      </c>
      <c r="B32" s="189"/>
      <c r="C32" s="189"/>
      <c r="D32" s="189"/>
      <c r="E32" s="432" t="s">
        <v>220</v>
      </c>
      <c r="F32" s="430"/>
      <c r="G32" s="431"/>
      <c r="H32" s="431"/>
    </row>
    <row r="33" spans="1:8" ht="13.5" customHeight="1">
      <c r="A33" s="433" t="s">
        <v>221</v>
      </c>
      <c r="B33" s="433"/>
      <c r="C33" s="434" t="str">
        <f>IF(F31="HKD","总计港币:",IF(F31="USD","总计美元: ","  "))</f>
        <v>  </v>
      </c>
      <c r="D33" s="435">
        <f>G31</f>
        <v>0</v>
      </c>
      <c r="E33" s="435"/>
      <c r="F33" s="435"/>
      <c r="G33" s="435"/>
      <c r="H33" s="435"/>
    </row>
    <row r="34" spans="1:8" ht="13.5" customHeight="1">
      <c r="A34" s="359" t="s">
        <v>222</v>
      </c>
      <c r="B34" s="359"/>
      <c r="C34" s="434"/>
      <c r="D34" s="435"/>
      <c r="E34" s="435"/>
      <c r="F34" s="435"/>
      <c r="G34" s="435"/>
      <c r="H34" s="435"/>
    </row>
    <row r="35" spans="1:8" ht="13.5" customHeight="1">
      <c r="A35" s="436" t="s">
        <v>223</v>
      </c>
      <c r="B35" s="437">
        <f>'报关资料录入'!N34</f>
        <v>0</v>
      </c>
      <c r="C35" s="438"/>
      <c r="D35" s="438"/>
      <c r="E35" s="438"/>
      <c r="F35" s="438"/>
      <c r="G35" s="438"/>
      <c r="H35" s="438"/>
    </row>
    <row r="36" spans="1:8" ht="13.5" customHeight="1">
      <c r="A36" s="359" t="s">
        <v>224</v>
      </c>
      <c r="B36" s="359"/>
      <c r="C36" s="438"/>
      <c r="D36" s="438"/>
      <c r="E36" s="438"/>
      <c r="F36" s="438"/>
      <c r="G36" s="438"/>
      <c r="H36" s="438"/>
    </row>
    <row r="37" spans="1:8" ht="13.5" customHeight="1">
      <c r="A37" s="436" t="s">
        <v>225</v>
      </c>
      <c r="B37" s="436"/>
      <c r="C37" s="438"/>
      <c r="D37" s="438"/>
      <c r="E37" s="438"/>
      <c r="F37" s="438"/>
      <c r="G37" s="438"/>
      <c r="H37" s="438"/>
    </row>
    <row r="38" spans="1:8" ht="13.5" customHeight="1">
      <c r="A38" s="436" t="s">
        <v>226</v>
      </c>
      <c r="B38" s="439">
        <f>'报关资料录入'!V24</f>
        <v>0</v>
      </c>
      <c r="C38" s="437"/>
      <c r="D38" s="440" t="s">
        <v>26</v>
      </c>
      <c r="E38" s="436"/>
      <c r="F38" s="436"/>
      <c r="G38" s="361"/>
      <c r="H38" s="361"/>
    </row>
    <row r="39" spans="1:8" ht="13.5" customHeight="1">
      <c r="A39" s="436" t="s">
        <v>227</v>
      </c>
      <c r="B39" s="436"/>
      <c r="C39" s="441">
        <f>'报关资料录入'!F30</f>
        <v>0</v>
      </c>
      <c r="E39" s="433" t="s">
        <v>228</v>
      </c>
      <c r="F39" s="436"/>
      <c r="G39" s="361"/>
      <c r="H39" s="361"/>
    </row>
    <row r="40" spans="1:8" ht="13.5" customHeight="1">
      <c r="A40" s="360" t="s">
        <v>229</v>
      </c>
      <c r="B40" s="360"/>
      <c r="C40" s="360"/>
      <c r="D40" s="360"/>
      <c r="E40" s="360"/>
      <c r="F40" s="360"/>
      <c r="G40" s="360"/>
      <c r="H40" s="360"/>
    </row>
    <row r="41" spans="1:8" ht="13.5" customHeight="1">
      <c r="A41" s="359" t="s">
        <v>230</v>
      </c>
      <c r="B41" s="359"/>
      <c r="C41" s="359"/>
      <c r="D41" s="359"/>
      <c r="E41" s="359"/>
      <c r="F41" s="359"/>
      <c r="G41" s="361"/>
      <c r="H41" s="361"/>
    </row>
    <row r="42" spans="1:8" ht="13.5" customHeight="1">
      <c r="A42" s="442" t="s">
        <v>231</v>
      </c>
      <c r="B42" s="442"/>
      <c r="C42" s="442"/>
      <c r="D42" s="442"/>
      <c r="E42" s="442"/>
      <c r="F42" s="442"/>
      <c r="G42" s="361"/>
      <c r="H42" s="361"/>
    </row>
    <row r="43" spans="1:8" ht="13.5" customHeight="1">
      <c r="A43" s="436" t="s">
        <v>232</v>
      </c>
      <c r="B43" s="437">
        <f>'报关资料录入'!N24</f>
        <v>0</v>
      </c>
      <c r="C43" s="437"/>
      <c r="D43" s="437">
        <f>'报关资料录入'!N26</f>
        <v>0</v>
      </c>
      <c r="E43" s="443"/>
      <c r="F43" s="443"/>
      <c r="G43" s="361"/>
      <c r="H43" s="361"/>
    </row>
    <row r="44" spans="1:8" ht="13.5" customHeight="1">
      <c r="A44" s="436" t="s">
        <v>233</v>
      </c>
      <c r="B44" s="437"/>
      <c r="C44" s="437"/>
      <c r="D44" s="437"/>
      <c r="E44" s="443"/>
      <c r="F44" s="443"/>
      <c r="G44" s="361"/>
      <c r="H44" s="361"/>
    </row>
    <row r="45" spans="1:8" ht="13.5" customHeight="1">
      <c r="A45" s="436" t="s">
        <v>234</v>
      </c>
      <c r="B45" s="437"/>
      <c r="C45" s="437"/>
      <c r="D45" s="437"/>
      <c r="E45" s="437"/>
      <c r="F45" s="437"/>
      <c r="G45" s="361"/>
      <c r="H45" s="361"/>
    </row>
    <row r="46" spans="1:8" ht="13.5" customHeight="1">
      <c r="A46" s="436" t="s">
        <v>235</v>
      </c>
      <c r="B46" s="437"/>
      <c r="C46" s="437"/>
      <c r="D46" s="437"/>
      <c r="E46" s="437"/>
      <c r="F46" s="437"/>
      <c r="G46" s="361"/>
      <c r="H46" s="361"/>
    </row>
    <row r="47" spans="1:8" ht="13.5" customHeight="1">
      <c r="A47" s="436"/>
      <c r="B47" s="437"/>
      <c r="C47" s="437"/>
      <c r="D47" s="437"/>
      <c r="E47" s="437"/>
      <c r="F47" s="437"/>
      <c r="G47" s="361"/>
      <c r="H47" s="361"/>
    </row>
    <row r="48" spans="1:8" ht="13.5" customHeight="1">
      <c r="A48" s="436"/>
      <c r="B48" s="436"/>
      <c r="C48" s="436"/>
      <c r="D48" s="436"/>
      <c r="E48" s="436"/>
      <c r="F48" s="436"/>
      <c r="G48" s="361"/>
      <c r="H48" s="361"/>
    </row>
    <row r="49" spans="1:8" ht="13.5" customHeight="1">
      <c r="A49" s="443" t="s">
        <v>236</v>
      </c>
      <c r="B49" s="443"/>
      <c r="C49" s="436"/>
      <c r="D49" s="436" t="s">
        <v>237</v>
      </c>
      <c r="E49" s="436"/>
      <c r="F49" s="436"/>
      <c r="G49" s="361"/>
      <c r="H49" s="361"/>
    </row>
    <row r="50" spans="1:8" ht="13.5" customHeight="1">
      <c r="A50" s="443"/>
      <c r="B50" s="443"/>
      <c r="C50" s="436"/>
      <c r="D50" s="444"/>
      <c r="E50" s="436"/>
      <c r="F50" s="436"/>
      <c r="G50" s="361"/>
      <c r="H50" s="361"/>
    </row>
    <row r="51" spans="1:8" ht="13.5" customHeight="1">
      <c r="A51" s="443" t="s">
        <v>238</v>
      </c>
      <c r="B51" s="443"/>
      <c r="C51" s="436"/>
      <c r="D51" s="436" t="s">
        <v>239</v>
      </c>
      <c r="F51" s="436"/>
      <c r="G51" s="361"/>
      <c r="H51" s="361"/>
    </row>
    <row r="52" spans="1:8" ht="13.5" customHeight="1">
      <c r="A52" s="436"/>
      <c r="B52" s="436"/>
      <c r="C52" s="436"/>
      <c r="D52" s="436"/>
      <c r="E52" s="436"/>
      <c r="F52" s="436"/>
      <c r="G52" s="361"/>
      <c r="H52" s="361"/>
    </row>
    <row r="53" spans="1:8" ht="13.5" customHeight="1">
      <c r="A53" s="444"/>
      <c r="B53" s="444"/>
      <c r="C53" s="444"/>
      <c r="D53" s="444"/>
      <c r="E53" s="444"/>
      <c r="F53" s="444"/>
      <c r="G53" s="361"/>
      <c r="H53" s="361"/>
    </row>
    <row r="54" ht="13.5" customHeight="1"/>
    <row r="55" ht="13.5" customHeight="1"/>
  </sheetData>
  <sheetProtection/>
  <mergeCells count="58">
    <mergeCell ref="A1:H1"/>
    <mergeCell ref="G2:H2"/>
    <mergeCell ref="G3:H3"/>
    <mergeCell ref="F4:H4"/>
    <mergeCell ref="G5:H5"/>
    <mergeCell ref="G6:H6"/>
    <mergeCell ref="F7:H7"/>
    <mergeCell ref="G8:H8"/>
    <mergeCell ref="F9:H9"/>
    <mergeCell ref="G10:H10"/>
    <mergeCell ref="F11:H11"/>
    <mergeCell ref="G12:H12"/>
    <mergeCell ref="G13:H13"/>
    <mergeCell ref="G14:H14"/>
    <mergeCell ref="G15:H15"/>
    <mergeCell ref="A16:H16"/>
    <mergeCell ref="A17:B17"/>
    <mergeCell ref="F17:H17"/>
    <mergeCell ref="A18:B18"/>
    <mergeCell ref="F18:H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F30:H30"/>
    <mergeCell ref="A32:D32"/>
    <mergeCell ref="B38:C38"/>
    <mergeCell ref="A40:H40"/>
    <mergeCell ref="A42:E42"/>
    <mergeCell ref="A49:B49"/>
    <mergeCell ref="A50:B50"/>
    <mergeCell ref="A51:B51"/>
    <mergeCell ref="B7:B8"/>
    <mergeCell ref="B13:B14"/>
    <mergeCell ref="C33:C34"/>
    <mergeCell ref="D7:D8"/>
    <mergeCell ref="D13:D14"/>
    <mergeCell ref="D43:D44"/>
    <mergeCell ref="F31:F32"/>
    <mergeCell ref="B43:C44"/>
    <mergeCell ref="G41:H53"/>
    <mergeCell ref="B45:F47"/>
    <mergeCell ref="C35:H37"/>
    <mergeCell ref="B3:D4"/>
    <mergeCell ref="B5:D6"/>
    <mergeCell ref="G38:H39"/>
    <mergeCell ref="G31:H32"/>
    <mergeCell ref="D33:H34"/>
    <mergeCell ref="B11:D12"/>
    <mergeCell ref="B9:D10"/>
  </mergeCells>
  <dataValidations count="1">
    <dataValidation errorStyle="information" type="list" allowBlank="1" showInputMessage="1" showErrorMessage="1" sqref="D30">
      <formula1>"千克, 个, 只, 副, 件, 套, 米,箱, 袋, 盒,    "</formula1>
    </dataValidation>
  </dataValidations>
  <printOptions horizontalCentered="1"/>
  <pageMargins left="0.4" right="0.3541666666666667" top="0.5090277777777777" bottom="0.19583333333333333" header="0.2298611111111111" footer="0.16944444444444445"/>
  <pageSetup fitToHeight="1" fitToWidth="1" horizontalDpi="600" verticalDpi="600" orientation="portrait" paperSize="9" scale="8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5"/>
  <sheetViews>
    <sheetView showGridLines="0" showRowColHeaders="0" showZeros="0" showOutlineSymbols="0" workbookViewId="0" topLeftCell="A4">
      <selection activeCell="B10" sqref="B10"/>
    </sheetView>
  </sheetViews>
  <sheetFormatPr defaultColWidth="9.00390625" defaultRowHeight="27.75" customHeight="1"/>
  <cols>
    <col min="1" max="1" width="19.375" style="0" customWidth="1"/>
    <col min="2" max="2" width="5.75390625" style="0" customWidth="1"/>
    <col min="3" max="3" width="5.25390625" style="0" customWidth="1"/>
    <col min="4" max="4" width="6.625" style="0" customWidth="1"/>
    <col min="6" max="6" width="8.875" style="0" customWidth="1"/>
    <col min="7" max="7" width="15.125" style="0" customWidth="1"/>
  </cols>
  <sheetData>
    <row r="1" spans="1:9" ht="56.25" customHeight="1">
      <c r="A1" s="329" t="s">
        <v>240</v>
      </c>
      <c r="B1" s="329"/>
      <c r="C1" s="329"/>
      <c r="D1" s="329"/>
      <c r="E1" s="329"/>
      <c r="F1" s="329"/>
      <c r="G1" s="329"/>
      <c r="H1" s="329"/>
      <c r="I1" s="329"/>
    </row>
    <row r="2" spans="1:9" ht="28.5" customHeight="1">
      <c r="A2" s="330" t="s">
        <v>241</v>
      </c>
      <c r="B2" s="331" t="s">
        <v>242</v>
      </c>
      <c r="C2" s="331"/>
      <c r="D2" s="331"/>
      <c r="E2" s="332"/>
      <c r="F2" s="332"/>
      <c r="G2" s="332"/>
      <c r="H2" s="333"/>
      <c r="I2" s="333"/>
    </row>
    <row r="3" spans="1:9" ht="30" customHeight="1">
      <c r="A3" s="334" t="s">
        <v>243</v>
      </c>
      <c r="B3" s="330"/>
      <c r="C3" s="335"/>
      <c r="D3" s="335"/>
      <c r="E3" s="335"/>
      <c r="F3" s="335"/>
      <c r="G3" s="335"/>
      <c r="H3" s="333"/>
      <c r="I3" s="333"/>
    </row>
    <row r="4" spans="1:9" ht="30" customHeight="1">
      <c r="A4" s="334" t="s">
        <v>244</v>
      </c>
      <c r="B4" s="330"/>
      <c r="C4" s="330"/>
      <c r="D4" s="330"/>
      <c r="E4" s="330"/>
      <c r="F4" s="330"/>
      <c r="G4" s="330"/>
      <c r="H4" s="333"/>
      <c r="I4" s="333"/>
    </row>
    <row r="5" spans="1:9" ht="30" customHeight="1">
      <c r="A5" s="334" t="s">
        <v>245</v>
      </c>
      <c r="B5" s="336">
        <f>'报关资料录入'!F47</f>
        <v>0</v>
      </c>
      <c r="C5" s="336"/>
      <c r="D5" s="336"/>
      <c r="E5" s="337" t="str">
        <f>IF('报关资料录入'!B49=2,"等"," ")</f>
        <v> </v>
      </c>
      <c r="F5" s="337"/>
      <c r="G5" s="338"/>
      <c r="H5" s="333"/>
      <c r="I5" s="333"/>
    </row>
    <row r="6" spans="1:9" ht="30" customHeight="1">
      <c r="A6" s="334" t="s">
        <v>246</v>
      </c>
      <c r="B6" s="339">
        <f>'报关资料录入'!V32</f>
        <v>0</v>
      </c>
      <c r="C6" s="339"/>
      <c r="D6" s="339"/>
      <c r="E6" s="339"/>
      <c r="F6" s="339"/>
      <c r="G6" s="338"/>
      <c r="H6" s="333"/>
      <c r="I6" s="333"/>
    </row>
    <row r="7" spans="1:9" ht="30" customHeight="1">
      <c r="A7" s="334" t="s">
        <v>247</v>
      </c>
      <c r="B7" s="339">
        <f>'报关资料录入'!N34</f>
        <v>0</v>
      </c>
      <c r="C7" s="339"/>
      <c r="D7" s="339"/>
      <c r="E7" s="340"/>
      <c r="F7" s="340"/>
      <c r="G7" s="338"/>
      <c r="H7" s="333"/>
      <c r="I7" s="333"/>
    </row>
    <row r="8" spans="1:9" ht="30" customHeight="1">
      <c r="A8" s="334" t="s">
        <v>248</v>
      </c>
      <c r="B8" s="339">
        <f>'装箱单'!D32</f>
        <v>0</v>
      </c>
      <c r="C8" s="339"/>
      <c r="D8" s="341" t="s">
        <v>249</v>
      </c>
      <c r="E8" s="341"/>
      <c r="F8" s="340"/>
      <c r="G8" s="338"/>
      <c r="H8" s="333"/>
      <c r="I8" s="333"/>
    </row>
    <row r="9" spans="1:9" ht="30" customHeight="1">
      <c r="A9" s="334" t="s">
        <v>250</v>
      </c>
      <c r="B9" s="339">
        <f>'装箱单'!G32</f>
        <v>0</v>
      </c>
      <c r="C9" s="339"/>
      <c r="D9" s="340" t="s">
        <v>251</v>
      </c>
      <c r="E9" s="340"/>
      <c r="F9" s="340"/>
      <c r="G9" s="338"/>
      <c r="H9" s="333"/>
      <c r="I9" s="333"/>
    </row>
    <row r="10" spans="1:9" ht="30" customHeight="1">
      <c r="A10" s="334" t="s">
        <v>252</v>
      </c>
      <c r="B10" s="342">
        <f>'发票'!H30</f>
        <v>0</v>
      </c>
      <c r="C10" s="343">
        <f>'发票'!I30</f>
        <v>0</v>
      </c>
      <c r="D10" s="343"/>
      <c r="E10" s="343"/>
      <c r="F10" s="340"/>
      <c r="G10" s="338"/>
      <c r="H10" s="333"/>
      <c r="I10" s="333"/>
    </row>
    <row r="11" spans="1:9" ht="30" customHeight="1">
      <c r="A11" s="334" t="s">
        <v>253</v>
      </c>
      <c r="B11" s="339">
        <f>'报关资料录入'!N32</f>
        <v>0</v>
      </c>
      <c r="C11" s="339"/>
      <c r="D11" s="339"/>
      <c r="E11" s="340"/>
      <c r="F11" s="340"/>
      <c r="G11" s="338"/>
      <c r="H11" s="333"/>
      <c r="I11" s="333"/>
    </row>
    <row r="12" spans="1:9" ht="30" customHeight="1">
      <c r="A12" s="334" t="s">
        <v>254</v>
      </c>
      <c r="B12" s="344">
        <f>'报关资料录入'!N18</f>
        <v>0</v>
      </c>
      <c r="C12" s="344"/>
      <c r="D12" s="344"/>
      <c r="E12" s="340"/>
      <c r="F12" s="340"/>
      <c r="G12" s="338"/>
      <c r="H12" s="333"/>
      <c r="I12" s="333"/>
    </row>
    <row r="13" spans="1:9" ht="30" customHeight="1">
      <c r="A13" s="334" t="s">
        <v>255</v>
      </c>
      <c r="B13" s="339" t="s">
        <v>256</v>
      </c>
      <c r="C13" s="339"/>
      <c r="D13" s="339"/>
      <c r="E13" s="340"/>
      <c r="F13" s="340"/>
      <c r="G13" s="338"/>
      <c r="H13" s="333"/>
      <c r="I13" s="333"/>
    </row>
    <row r="14" spans="1:9" ht="30" customHeight="1">
      <c r="A14" s="334" t="s">
        <v>257</v>
      </c>
      <c r="B14" s="330"/>
      <c r="C14" s="330"/>
      <c r="D14" s="330"/>
      <c r="E14" s="330"/>
      <c r="F14" s="330"/>
      <c r="G14" s="330"/>
      <c r="H14" s="333"/>
      <c r="I14" s="333"/>
    </row>
    <row r="15" spans="1:9" ht="30" customHeight="1">
      <c r="A15" s="334" t="s">
        <v>258</v>
      </c>
      <c r="B15" s="345"/>
      <c r="C15" s="345"/>
      <c r="D15" s="345"/>
      <c r="E15" s="345"/>
      <c r="F15" s="345"/>
      <c r="G15" s="345"/>
      <c r="H15" s="333"/>
      <c r="I15" s="333"/>
    </row>
    <row r="16" spans="1:9" ht="24.75" customHeight="1">
      <c r="A16" s="346"/>
      <c r="B16" s="345"/>
      <c r="C16" s="345"/>
      <c r="D16" s="345"/>
      <c r="E16" s="345"/>
      <c r="F16" s="345"/>
      <c r="G16" s="345"/>
      <c r="H16" s="333"/>
      <c r="I16" s="333"/>
    </row>
    <row r="17" spans="1:9" ht="24.75" customHeight="1">
      <c r="A17" s="346"/>
      <c r="B17" s="345"/>
      <c r="C17" s="345"/>
      <c r="D17" s="345"/>
      <c r="E17" s="345"/>
      <c r="F17" s="345"/>
      <c r="G17" s="345"/>
      <c r="H17" s="333"/>
      <c r="I17" s="333"/>
    </row>
    <row r="18" spans="1:9" ht="33.75" customHeight="1">
      <c r="A18" s="334" t="s">
        <v>259</v>
      </c>
      <c r="B18" s="347">
        <f>'报关资料录入'!P7</f>
        <v>0</v>
      </c>
      <c r="C18" s="347"/>
      <c r="D18" s="347"/>
      <c r="E18" s="347"/>
      <c r="F18" s="347"/>
      <c r="G18" s="348" t="s">
        <v>260</v>
      </c>
      <c r="H18" s="333"/>
      <c r="I18" s="333"/>
    </row>
    <row r="19" spans="1:7" ht="28.5" customHeight="1">
      <c r="A19" s="334" t="s">
        <v>261</v>
      </c>
      <c r="B19" s="349">
        <f>'报关资料录入'!F9</f>
        <v>0</v>
      </c>
      <c r="C19" s="349"/>
      <c r="D19" s="349"/>
      <c r="E19" s="349"/>
      <c r="F19" s="350"/>
      <c r="G19" s="348" t="s">
        <v>262</v>
      </c>
    </row>
    <row r="20" spans="1:9" ht="29.25" customHeight="1">
      <c r="A20" s="334" t="s">
        <v>263</v>
      </c>
      <c r="B20" s="349">
        <f>'报关资料录入'!P9</f>
        <v>0</v>
      </c>
      <c r="C20" s="349"/>
      <c r="D20" s="349"/>
      <c r="E20" s="349"/>
      <c r="F20" s="345"/>
      <c r="G20" s="351">
        <f>'报关资料录入'!F6</f>
        <v>0</v>
      </c>
      <c r="H20" s="346"/>
      <c r="I20" s="333"/>
    </row>
    <row r="21" spans="1:9" ht="24.75" customHeight="1">
      <c r="A21" s="345"/>
      <c r="B21" s="352"/>
      <c r="C21" s="352"/>
      <c r="D21" s="352"/>
      <c r="E21" s="345"/>
      <c r="F21" s="338"/>
      <c r="G21" s="345"/>
      <c r="H21" s="333"/>
      <c r="I21" s="333"/>
    </row>
    <row r="22" spans="1:9" ht="24.75" customHeight="1">
      <c r="A22" s="330"/>
      <c r="B22" s="345"/>
      <c r="C22" s="345"/>
      <c r="D22" s="345"/>
      <c r="E22" s="345"/>
      <c r="F22" s="345"/>
      <c r="G22" s="345"/>
      <c r="H22" s="333"/>
      <c r="I22" s="333"/>
    </row>
    <row r="23" spans="1:7" ht="24.75" customHeight="1">
      <c r="A23" s="134"/>
      <c r="B23" s="353"/>
      <c r="C23" s="353"/>
      <c r="D23" s="353"/>
      <c r="E23" s="354"/>
      <c r="F23" s="355"/>
      <c r="G23" s="354"/>
    </row>
    <row r="24" spans="1:7" ht="24.75" customHeight="1">
      <c r="A24" s="134"/>
      <c r="B24" s="134"/>
      <c r="C24" s="134"/>
      <c r="D24" s="134"/>
      <c r="E24" s="134"/>
      <c r="F24" s="134"/>
      <c r="G24" s="134"/>
    </row>
    <row r="25" spans="1:7" ht="24.75" customHeight="1">
      <c r="A25" s="134"/>
      <c r="B25" s="134"/>
      <c r="C25" s="134"/>
      <c r="D25" s="134"/>
      <c r="E25" s="134"/>
      <c r="F25" s="134"/>
      <c r="G25" s="134"/>
    </row>
  </sheetData>
  <sheetProtection/>
  <mergeCells count="19">
    <mergeCell ref="A1:I1"/>
    <mergeCell ref="B2:D2"/>
    <mergeCell ref="B5:D5"/>
    <mergeCell ref="B6:D6"/>
    <mergeCell ref="E6:F6"/>
    <mergeCell ref="B7:D7"/>
    <mergeCell ref="B8:C8"/>
    <mergeCell ref="D8:E8"/>
    <mergeCell ref="B9:C9"/>
    <mergeCell ref="C10:E10"/>
    <mergeCell ref="B11:D11"/>
    <mergeCell ref="B12:D12"/>
    <mergeCell ref="B13:D13"/>
    <mergeCell ref="B18:F18"/>
    <mergeCell ref="B19:E19"/>
    <mergeCell ref="B20:E20"/>
    <mergeCell ref="G20:H20"/>
    <mergeCell ref="B21:D21"/>
    <mergeCell ref="A16:A17"/>
  </mergeCells>
  <printOptions/>
  <pageMargins left="0.2298611111111111" right="0.23958333333333334" top="0.9840277777777777" bottom="0.9840277777777777" header="0.5118055555555556" footer="0.511805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36" sqref="C36:D36"/>
    </sheetView>
  </sheetViews>
  <sheetFormatPr defaultColWidth="9.00390625" defaultRowHeight="14.25"/>
  <cols>
    <col min="1" max="1" width="12.75390625" style="246" customWidth="1"/>
    <col min="2" max="3" width="8.75390625" style="246" customWidth="1"/>
    <col min="4" max="4" width="14.25390625" style="246" customWidth="1"/>
    <col min="5" max="5" width="13.875" style="246" customWidth="1"/>
    <col min="6" max="6" width="0.6171875" style="246" hidden="1" customWidth="1"/>
    <col min="7" max="7" width="13.125" style="246" customWidth="1"/>
    <col min="8" max="8" width="2.625" style="246" customWidth="1"/>
    <col min="9" max="9" width="13.50390625" style="246" customWidth="1"/>
    <col min="11" max="11" width="10.50390625" style="0" bestFit="1" customWidth="1"/>
  </cols>
  <sheetData>
    <row r="1" spans="2:7" ht="18.75">
      <c r="B1" s="247" t="s">
        <v>264</v>
      </c>
      <c r="C1" s="247"/>
      <c r="D1" s="247"/>
      <c r="E1" s="247"/>
      <c r="F1" s="248"/>
      <c r="G1" s="248"/>
    </row>
    <row r="2" spans="2:5" ht="18.75">
      <c r="B2" s="249"/>
      <c r="C2" s="249"/>
      <c r="D2" s="249"/>
      <c r="E2" s="249"/>
    </row>
    <row r="3" spans="5:8" ht="14.25">
      <c r="E3" s="250" t="s">
        <v>265</v>
      </c>
      <c r="G3" s="1142" t="s">
        <v>266</v>
      </c>
      <c r="H3" s="251"/>
    </row>
    <row r="4" spans="1:3" ht="14.25">
      <c r="A4" s="252"/>
      <c r="B4" s="252"/>
      <c r="C4" s="252"/>
    </row>
    <row r="5" spans="1:9" ht="14.25">
      <c r="A5" s="253" t="s">
        <v>267</v>
      </c>
      <c r="B5" s="253"/>
      <c r="C5" s="253"/>
      <c r="D5" s="253"/>
      <c r="E5" s="253"/>
      <c r="F5" s="253"/>
      <c r="G5" s="253"/>
      <c r="H5" s="253"/>
      <c r="I5" s="253"/>
    </row>
    <row r="6" ht="14.25">
      <c r="A6" s="254" t="s">
        <v>268</v>
      </c>
    </row>
    <row r="7" ht="14.25">
      <c r="A7" s="254" t="s">
        <v>269</v>
      </c>
    </row>
    <row r="8" ht="14.25">
      <c r="A8" s="255" t="s">
        <v>270</v>
      </c>
    </row>
    <row r="9" spans="1:8" ht="14.25">
      <c r="A9" s="255" t="s">
        <v>271</v>
      </c>
      <c r="B9" s="255"/>
      <c r="C9" s="255"/>
      <c r="D9" s="255"/>
      <c r="E9" s="255"/>
      <c r="F9" s="255"/>
      <c r="G9" s="255"/>
      <c r="H9" s="255"/>
    </row>
    <row r="10" spans="1:5" ht="14.25">
      <c r="A10" s="246" t="s">
        <v>272</v>
      </c>
      <c r="D10" s="256" t="str">
        <f ca="1">TEXT(NOW()+90,"yyyy年m月d日")</f>
        <v>2019年12月4日</v>
      </c>
      <c r="E10" s="246" t="s">
        <v>273</v>
      </c>
    </row>
    <row r="11" spans="5:7" ht="14.25">
      <c r="E11" s="246" t="s">
        <v>274</v>
      </c>
      <c r="G11" s="246" t="s">
        <v>275</v>
      </c>
    </row>
    <row r="14" spans="2:9" ht="14.25">
      <c r="B14" s="246" t="s">
        <v>276</v>
      </c>
      <c r="H14" s="257"/>
      <c r="I14" s="257"/>
    </row>
    <row r="15" spans="7:9" ht="14.25">
      <c r="G15" s="258">
        <f>'报关资料录入'!F6</f>
        <v>0</v>
      </c>
      <c r="H15" s="258"/>
      <c r="I15" s="258"/>
    </row>
    <row r="16" spans="3:5" ht="14.25">
      <c r="C16" s="259" t="s">
        <v>277</v>
      </c>
      <c r="D16" s="259"/>
      <c r="E16" s="259"/>
    </row>
    <row r="17" ht="14.25">
      <c r="A17" s="260" t="s">
        <v>278</v>
      </c>
    </row>
    <row r="18" spans="1:9" ht="14.25">
      <c r="A18" s="261" t="s">
        <v>279</v>
      </c>
      <c r="B18" s="262">
        <f>'报关资料录入'!F7</f>
        <v>0</v>
      </c>
      <c r="C18" s="263"/>
      <c r="D18" s="264"/>
      <c r="E18" s="265" t="s">
        <v>280</v>
      </c>
      <c r="F18" s="266"/>
      <c r="G18" s="266"/>
      <c r="H18" s="266"/>
      <c r="I18" s="266"/>
    </row>
    <row r="19" spans="1:9" ht="14.25">
      <c r="A19" s="267" t="s">
        <v>281</v>
      </c>
      <c r="B19" s="268">
        <f>'报关资料录入'!F47</f>
        <v>0</v>
      </c>
      <c r="C19" s="269"/>
      <c r="D19" s="270"/>
      <c r="E19" s="265" t="s">
        <v>282</v>
      </c>
      <c r="F19" s="271" t="s">
        <v>283</v>
      </c>
      <c r="G19" s="271"/>
      <c r="H19" s="271"/>
      <c r="I19" s="271"/>
    </row>
    <row r="20" spans="1:11" ht="14.25">
      <c r="A20" s="261" t="s">
        <v>284</v>
      </c>
      <c r="B20" s="272">
        <f>'报关资料录入'!C47</f>
        <v>0</v>
      </c>
      <c r="C20" s="273"/>
      <c r="D20" s="274"/>
      <c r="E20" s="275" t="s">
        <v>285</v>
      </c>
      <c r="F20" s="276"/>
      <c r="G20" s="277"/>
      <c r="H20" s="277"/>
      <c r="I20" s="321"/>
      <c r="K20" s="2"/>
    </row>
    <row r="21" spans="1:9" ht="14.25">
      <c r="A21" s="261" t="s">
        <v>286</v>
      </c>
      <c r="B21" s="278">
        <f>'报关资料录入'!AF47</f>
        <v>0</v>
      </c>
      <c r="C21" s="279">
        <f>'发票'!I30</f>
        <v>0</v>
      </c>
      <c r="D21" s="280"/>
      <c r="E21" s="281" t="s">
        <v>287</v>
      </c>
      <c r="F21" s="282"/>
      <c r="G21" s="283" t="s">
        <v>288</v>
      </c>
      <c r="H21" s="284" t="s">
        <v>289</v>
      </c>
      <c r="I21" s="322"/>
    </row>
    <row r="22" spans="1:9" ht="14.25">
      <c r="A22" s="261" t="s">
        <v>290</v>
      </c>
      <c r="B22" s="285"/>
      <c r="C22" s="286"/>
      <c r="D22" s="287"/>
      <c r="E22" s="288"/>
      <c r="F22" s="289"/>
      <c r="G22" s="290" t="s">
        <v>291</v>
      </c>
      <c r="H22" s="261" t="s">
        <v>292</v>
      </c>
      <c r="I22" s="261"/>
    </row>
    <row r="23" spans="1:9" ht="14.25">
      <c r="A23" s="261" t="s">
        <v>33</v>
      </c>
      <c r="B23" s="262"/>
      <c r="C23" s="263"/>
      <c r="D23" s="264"/>
      <c r="E23" s="288"/>
      <c r="F23" s="289"/>
      <c r="G23" s="291" t="s">
        <v>293</v>
      </c>
      <c r="H23" s="292" t="s">
        <v>294</v>
      </c>
      <c r="I23" s="292"/>
    </row>
    <row r="24" spans="1:9" ht="14.25">
      <c r="A24" s="261" t="s">
        <v>21</v>
      </c>
      <c r="B24" s="262">
        <f>'报关资料录入'!N22</f>
        <v>0</v>
      </c>
      <c r="C24" s="263"/>
      <c r="D24" s="264"/>
      <c r="E24" s="288"/>
      <c r="F24" s="293"/>
      <c r="G24" s="294" t="s">
        <v>295</v>
      </c>
      <c r="H24" s="295"/>
      <c r="I24" s="323"/>
    </row>
    <row r="25" spans="1:9" ht="14.25">
      <c r="A25" s="261" t="s">
        <v>296</v>
      </c>
      <c r="B25" s="262">
        <f>'报关资料录入'!V32</f>
        <v>0</v>
      </c>
      <c r="C25" s="263"/>
      <c r="D25" s="264"/>
      <c r="E25" s="265" t="s">
        <v>297</v>
      </c>
      <c r="F25" s="296"/>
      <c r="G25" s="297" t="s">
        <v>298</v>
      </c>
      <c r="H25" s="298"/>
      <c r="I25" s="324"/>
    </row>
    <row r="26" spans="1:9" ht="153" customHeight="1">
      <c r="A26" s="299" t="s">
        <v>299</v>
      </c>
      <c r="B26" s="300"/>
      <c r="C26" s="300"/>
      <c r="D26" s="301"/>
      <c r="E26" s="302" t="s">
        <v>300</v>
      </c>
      <c r="F26" s="302"/>
      <c r="G26" s="302"/>
      <c r="H26" s="302"/>
      <c r="I26" s="325"/>
    </row>
    <row r="27" spans="1:9" ht="14.25">
      <c r="A27" s="303" t="s">
        <v>301</v>
      </c>
      <c r="B27" s="304"/>
      <c r="C27" s="304"/>
      <c r="D27" s="304"/>
      <c r="E27" s="305" t="s">
        <v>301</v>
      </c>
      <c r="F27" s="306"/>
      <c r="G27" s="306"/>
      <c r="H27" s="306"/>
      <c r="I27" s="326"/>
    </row>
    <row r="28" spans="1:9" ht="14.25">
      <c r="A28" s="297"/>
      <c r="B28" s="298"/>
      <c r="C28" s="298"/>
      <c r="D28" s="298"/>
      <c r="E28" s="307"/>
      <c r="F28" s="308"/>
      <c r="G28" s="308"/>
      <c r="H28" s="308"/>
      <c r="I28" s="327"/>
    </row>
    <row r="29" spans="1:9" ht="14.25">
      <c r="A29" s="309" t="s">
        <v>302</v>
      </c>
      <c r="B29" s="310"/>
      <c r="C29" s="310"/>
      <c r="D29" s="282"/>
      <c r="E29" s="302" t="s">
        <v>303</v>
      </c>
      <c r="F29" s="302"/>
      <c r="G29" s="302"/>
      <c r="H29" s="293"/>
      <c r="I29" s="289"/>
    </row>
    <row r="30" spans="1:9" ht="14.25">
      <c r="A30" s="291"/>
      <c r="B30" s="293"/>
      <c r="C30" s="293"/>
      <c r="D30" s="289"/>
      <c r="E30" s="293"/>
      <c r="F30" s="293"/>
      <c r="G30" s="293"/>
      <c r="H30" s="293"/>
      <c r="I30" s="289"/>
    </row>
    <row r="31" spans="1:9" ht="14.25">
      <c r="A31" s="291"/>
      <c r="B31" s="293"/>
      <c r="C31" s="293"/>
      <c r="D31" s="289"/>
      <c r="E31" s="293"/>
      <c r="F31" s="293"/>
      <c r="G31" s="293"/>
      <c r="H31" s="293"/>
      <c r="I31" s="289"/>
    </row>
    <row r="32" spans="1:9" ht="14.25">
      <c r="A32" s="291"/>
      <c r="B32" s="293"/>
      <c r="C32" s="293"/>
      <c r="D32" s="289"/>
      <c r="E32" s="293"/>
      <c r="F32" s="293"/>
      <c r="G32" s="293"/>
      <c r="H32" s="293"/>
      <c r="I32" s="289"/>
    </row>
    <row r="33" spans="1:9" ht="14.25">
      <c r="A33" s="291"/>
      <c r="B33" s="293"/>
      <c r="C33" s="293"/>
      <c r="D33" s="289"/>
      <c r="E33" s="293"/>
      <c r="F33" s="293"/>
      <c r="G33" s="293"/>
      <c r="H33" s="293"/>
      <c r="I33" s="289"/>
    </row>
    <row r="34" spans="1:9" ht="14.25">
      <c r="A34" s="291" t="s">
        <v>304</v>
      </c>
      <c r="B34" s="311"/>
      <c r="C34" s="293"/>
      <c r="D34" s="289"/>
      <c r="E34" s="293" t="s">
        <v>305</v>
      </c>
      <c r="F34" s="293"/>
      <c r="G34" s="293"/>
      <c r="H34" s="293"/>
      <c r="I34" s="289"/>
    </row>
    <row r="35" spans="1:9" ht="14.25">
      <c r="A35" s="291" t="s">
        <v>306</v>
      </c>
      <c r="B35" s="312"/>
      <c r="C35" s="312"/>
      <c r="D35" s="313">
        <f>'报关资料录入'!F6</f>
        <v>0</v>
      </c>
      <c r="E35" s="293" t="s">
        <v>307</v>
      </c>
      <c r="F35" s="293"/>
      <c r="G35" s="314" t="s">
        <v>308</v>
      </c>
      <c r="H35" s="314"/>
      <c r="I35" s="328"/>
    </row>
    <row r="36" spans="1:9" ht="14.25">
      <c r="A36" s="315"/>
      <c r="C36" s="258"/>
      <c r="D36" s="316"/>
      <c r="E36" s="293"/>
      <c r="F36" s="293"/>
      <c r="G36" s="293"/>
      <c r="H36" s="293"/>
      <c r="I36" s="289"/>
    </row>
    <row r="37" spans="1:9" ht="14.25">
      <c r="A37" s="315"/>
      <c r="D37" s="317"/>
      <c r="E37" s="293"/>
      <c r="F37" s="293"/>
      <c r="G37" s="293"/>
      <c r="H37" s="293"/>
      <c r="I37" s="289"/>
    </row>
    <row r="38" spans="1:9" ht="14.25">
      <c r="A38" s="318" t="s">
        <v>125</v>
      </c>
      <c r="B38" s="319"/>
      <c r="C38" s="319"/>
      <c r="D38" s="296"/>
      <c r="E38" s="319"/>
      <c r="F38" s="319"/>
      <c r="G38" s="319"/>
      <c r="H38" s="319"/>
      <c r="I38" s="296"/>
    </row>
    <row r="39" spans="2:9" ht="14.25">
      <c r="B39" s="320" t="s">
        <v>309</v>
      </c>
      <c r="C39" s="320"/>
      <c r="D39" s="320"/>
      <c r="E39" s="320"/>
      <c r="F39" s="320"/>
      <c r="G39" s="320"/>
      <c r="H39" s="320"/>
      <c r="I39" s="320"/>
    </row>
    <row r="40" spans="5:9" ht="14.25">
      <c r="E40" s="293"/>
      <c r="F40" s="293"/>
      <c r="G40" s="293"/>
      <c r="H40" s="293"/>
      <c r="I40" s="293"/>
    </row>
    <row r="41" spans="6:9" ht="14.25">
      <c r="F41" s="293"/>
      <c r="G41" s="293"/>
      <c r="H41" s="293"/>
      <c r="I41" s="293"/>
    </row>
    <row r="42" spans="6:9" ht="14.25">
      <c r="F42" s="293"/>
      <c r="G42" s="293"/>
      <c r="H42" s="293"/>
      <c r="I42" s="293"/>
    </row>
  </sheetData>
  <sheetProtection/>
  <mergeCells count="34">
    <mergeCell ref="B1:E1"/>
    <mergeCell ref="G3:H3"/>
    <mergeCell ref="A4:C4"/>
    <mergeCell ref="A5:I5"/>
    <mergeCell ref="A9:H9"/>
    <mergeCell ref="H14:I14"/>
    <mergeCell ref="G15:I15"/>
    <mergeCell ref="C16:E16"/>
    <mergeCell ref="B18:D18"/>
    <mergeCell ref="F18:I18"/>
    <mergeCell ref="B19:D19"/>
    <mergeCell ref="F19:I19"/>
    <mergeCell ref="B20:D20"/>
    <mergeCell ref="F20:I20"/>
    <mergeCell ref="C21:D21"/>
    <mergeCell ref="H21:I21"/>
    <mergeCell ref="B22:D22"/>
    <mergeCell ref="H22:I22"/>
    <mergeCell ref="B23:D23"/>
    <mergeCell ref="H23:I23"/>
    <mergeCell ref="B24:D24"/>
    <mergeCell ref="G24:I24"/>
    <mergeCell ref="B25:D25"/>
    <mergeCell ref="G25:I25"/>
    <mergeCell ref="A26:D26"/>
    <mergeCell ref="E26:I26"/>
    <mergeCell ref="E29:G29"/>
    <mergeCell ref="B35:C35"/>
    <mergeCell ref="G35:I35"/>
    <mergeCell ref="C36:D36"/>
    <mergeCell ref="B39:I39"/>
    <mergeCell ref="E21:E24"/>
    <mergeCell ref="A27:D28"/>
    <mergeCell ref="E27:I28"/>
  </mergeCells>
  <printOptions/>
  <pageMargins left="0.27" right="0.19583333333333333" top="0.22999999999999998" bottom="0.28" header="0.5118055555555556" footer="0.3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3:BE58"/>
  <sheetViews>
    <sheetView workbookViewId="0" topLeftCell="A1">
      <selection activeCell="AD41" sqref="AD41"/>
    </sheetView>
  </sheetViews>
  <sheetFormatPr defaultColWidth="9.00390625" defaultRowHeight="14.25"/>
  <cols>
    <col min="1" max="1" width="3.50390625" style="0" customWidth="1"/>
    <col min="2" max="2" width="1.25" style="0" customWidth="1"/>
    <col min="3" max="3" width="1.37890625" style="0" customWidth="1"/>
    <col min="4" max="4" width="1.625" style="0" customWidth="1"/>
    <col min="5" max="5" width="1.75390625" style="0" customWidth="1"/>
    <col min="6" max="6" width="1.25" style="0" customWidth="1"/>
    <col min="7" max="7" width="1.37890625" style="0" customWidth="1"/>
    <col min="8" max="8" width="0.875" style="0" customWidth="1"/>
    <col min="9" max="9" width="3.50390625" style="0" customWidth="1"/>
    <col min="10" max="10" width="5.75390625" style="0" customWidth="1"/>
    <col min="11" max="11" width="3.625" style="0" customWidth="1"/>
    <col min="12" max="12" width="2.75390625" style="0" customWidth="1"/>
    <col min="13" max="13" width="1.37890625" style="0" customWidth="1"/>
    <col min="14" max="14" width="2.625" style="0" customWidth="1"/>
    <col min="15" max="15" width="3.375" style="0" customWidth="1"/>
    <col min="16" max="16" width="3.625" style="0" customWidth="1"/>
    <col min="17" max="17" width="1.625" style="0" customWidth="1"/>
    <col min="18" max="18" width="1.875" style="0" customWidth="1"/>
    <col min="19" max="19" width="4.75390625" style="0" customWidth="1"/>
    <col min="20" max="20" width="0.6171875" style="0" customWidth="1"/>
    <col min="21" max="21" width="1.37890625" style="0" hidden="1" customWidth="1"/>
    <col min="22" max="22" width="5.25390625" style="0" customWidth="1"/>
    <col min="23" max="23" width="1.625" style="0" customWidth="1"/>
    <col min="24" max="24" width="0.875" style="0" customWidth="1"/>
    <col min="25" max="25" width="1.4921875" style="0" customWidth="1"/>
    <col min="26" max="26" width="1.875" style="0" hidden="1" customWidth="1"/>
    <col min="27" max="27" width="3.125" style="0" customWidth="1"/>
    <col min="28" max="28" width="4.00390625" style="0" customWidth="1"/>
    <col min="29" max="29" width="3.625" style="0" customWidth="1"/>
    <col min="30" max="30" width="4.25390625" style="0" customWidth="1"/>
    <col min="31" max="31" width="1.875" style="0" customWidth="1"/>
    <col min="32" max="32" width="1.37890625" style="0" customWidth="1"/>
    <col min="33" max="33" width="3.125" style="0" customWidth="1"/>
    <col min="34" max="34" width="2.25390625" style="0" customWidth="1"/>
    <col min="35" max="35" width="2.125" style="0" customWidth="1"/>
    <col min="36" max="36" width="1.75390625" style="0" customWidth="1"/>
    <col min="37" max="37" width="7.00390625" style="0" customWidth="1"/>
  </cols>
  <sheetData>
    <row r="1" ht="0.75" customHeight="1"/>
    <row r="2" ht="0.75" customHeight="1"/>
    <row r="3" spans="1:37" ht="31.5" customHeight="1">
      <c r="A3" s="66" t="s">
        <v>123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7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s="61" customFormat="1" ht="14.25" customHeight="1">
      <c r="A5" s="67"/>
      <c r="B5" s="67"/>
      <c r="C5" s="67"/>
      <c r="D5" s="67"/>
      <c r="E5" s="67"/>
      <c r="F5" s="68" t="s">
        <v>68</v>
      </c>
      <c r="G5" s="68"/>
      <c r="H5" s="68"/>
      <c r="I5" s="68"/>
      <c r="J5" s="135">
        <f>'报关资料录入'!F18</f>
        <v>0</v>
      </c>
      <c r="K5" s="135"/>
      <c r="L5" s="135"/>
      <c r="M5" s="135"/>
      <c r="N5" s="135"/>
      <c r="O5" s="135"/>
      <c r="P5" s="135"/>
      <c r="Q5" s="167"/>
      <c r="R5" s="167"/>
      <c r="S5" s="167"/>
      <c r="T5" s="167"/>
      <c r="U5" s="167"/>
      <c r="V5" s="168" t="s">
        <v>69</v>
      </c>
      <c r="W5" s="168"/>
      <c r="X5" s="168"/>
      <c r="Y5" s="16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8" s="61" customFormat="1" ht="17.25" customHeight="1">
      <c r="A6" s="69" t="s">
        <v>310</v>
      </c>
      <c r="B6" s="70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36"/>
      <c r="P6" s="137" t="s">
        <v>15</v>
      </c>
      <c r="Q6" s="145"/>
      <c r="R6" s="145"/>
      <c r="S6" s="71"/>
      <c r="T6" s="71"/>
      <c r="U6" s="71"/>
      <c r="V6" s="71"/>
      <c r="W6" s="71"/>
      <c r="X6" s="71"/>
      <c r="Y6" s="136"/>
      <c r="Z6" s="137" t="s">
        <v>73</v>
      </c>
      <c r="AA6" s="145"/>
      <c r="AB6" s="145"/>
      <c r="AC6" s="71"/>
      <c r="AD6" s="71"/>
      <c r="AE6" s="71"/>
      <c r="AF6" s="71"/>
      <c r="AG6" s="69" t="s">
        <v>3</v>
      </c>
      <c r="AH6" s="70"/>
      <c r="AI6" s="70"/>
      <c r="AJ6" s="224">
        <f>'报关资料录入'!F6</f>
        <v>0</v>
      </c>
      <c r="AK6" s="136"/>
      <c r="AL6" s="225"/>
    </row>
    <row r="7" spans="1:37" s="61" customFormat="1" ht="12" customHeight="1">
      <c r="A7" s="72">
        <f>'报关资料录入'!F7</f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38"/>
      <c r="P7" s="75">
        <f>'报关资料录入'!N18</f>
        <v>0</v>
      </c>
      <c r="Q7" s="76"/>
      <c r="R7" s="76"/>
      <c r="S7" s="76"/>
      <c r="T7" s="76"/>
      <c r="U7" s="76"/>
      <c r="V7" s="76"/>
      <c r="W7" s="76"/>
      <c r="X7" s="76"/>
      <c r="Y7" s="139"/>
      <c r="Z7" s="209"/>
      <c r="AA7" s="73"/>
      <c r="AB7" s="73"/>
      <c r="AC7" s="73"/>
      <c r="AD7" s="73"/>
      <c r="AE7" s="73"/>
      <c r="AF7" s="138"/>
      <c r="AG7" s="72"/>
      <c r="AH7" s="73"/>
      <c r="AI7" s="73"/>
      <c r="AJ7" s="73"/>
      <c r="AK7" s="138"/>
    </row>
    <row r="8" spans="1:37" s="61" customFormat="1" ht="17.25" customHeight="1">
      <c r="A8" s="69" t="s">
        <v>10</v>
      </c>
      <c r="B8" s="70"/>
      <c r="C8" s="70"/>
      <c r="D8" s="70"/>
      <c r="E8" s="70"/>
      <c r="F8" s="70"/>
      <c r="G8" s="74"/>
      <c r="H8" s="71"/>
      <c r="I8" s="71"/>
      <c r="J8" s="71"/>
      <c r="K8" s="71"/>
      <c r="L8" s="71"/>
      <c r="M8" s="71"/>
      <c r="N8" s="71"/>
      <c r="O8" s="136"/>
      <c r="P8" s="91" t="s">
        <v>35</v>
      </c>
      <c r="Q8" s="169"/>
      <c r="R8" s="169"/>
      <c r="S8" s="170"/>
      <c r="T8" s="137" t="s">
        <v>76</v>
      </c>
      <c r="U8" s="145"/>
      <c r="V8" s="145"/>
      <c r="W8" s="145"/>
      <c r="X8" s="145"/>
      <c r="Y8" s="145"/>
      <c r="Z8" s="210"/>
      <c r="AA8" s="71">
        <f>'报关资料录入'!N32</f>
        <v>0</v>
      </c>
      <c r="AB8" s="71"/>
      <c r="AC8" s="136"/>
      <c r="AD8" s="91" t="s">
        <v>77</v>
      </c>
      <c r="AE8" s="169"/>
      <c r="AF8" s="71"/>
      <c r="AG8" s="71"/>
      <c r="AH8" s="71"/>
      <c r="AI8" s="71"/>
      <c r="AJ8" s="71"/>
      <c r="AK8" s="136"/>
    </row>
    <row r="9" spans="1:39" s="61" customFormat="1" ht="12" customHeight="1">
      <c r="A9" s="72">
        <f>'报关资料录入'!F7</f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38"/>
      <c r="P9" s="72">
        <f>'报关资料录入'!N32</f>
        <v>0</v>
      </c>
      <c r="Q9" s="73"/>
      <c r="R9" s="73"/>
      <c r="S9" s="138"/>
      <c r="T9" s="72">
        <f>'报关资料录入'!V28</f>
        <v>0</v>
      </c>
      <c r="U9" s="73"/>
      <c r="V9" s="73"/>
      <c r="W9" s="73"/>
      <c r="X9" s="73"/>
      <c r="Y9" s="73"/>
      <c r="Z9" s="73"/>
      <c r="AA9" s="73"/>
      <c r="AB9" s="73"/>
      <c r="AC9" s="138"/>
      <c r="AD9" s="72">
        <f>'报关资料录入'!V30</f>
        <v>0</v>
      </c>
      <c r="AE9" s="73"/>
      <c r="AF9" s="73"/>
      <c r="AG9" s="73"/>
      <c r="AH9" s="73"/>
      <c r="AI9" s="73"/>
      <c r="AJ9" s="73"/>
      <c r="AK9" s="138"/>
      <c r="AM9" s="225"/>
    </row>
    <row r="10" spans="1:37" s="61" customFormat="1" ht="14.25" customHeight="1">
      <c r="A10" s="69" t="s">
        <v>311</v>
      </c>
      <c r="B10" s="70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36"/>
      <c r="P10" s="91" t="s">
        <v>21</v>
      </c>
      <c r="Q10" s="169"/>
      <c r="R10" s="169"/>
      <c r="S10" s="171">
        <f>'报关资料录入'!N22</f>
        <v>0</v>
      </c>
      <c r="T10" s="171"/>
      <c r="U10" s="171"/>
      <c r="V10" s="171"/>
      <c r="W10" s="171"/>
      <c r="X10" s="172"/>
      <c r="Y10" s="121" t="s">
        <v>18</v>
      </c>
      <c r="Z10" s="122"/>
      <c r="AA10" s="122"/>
      <c r="AB10" s="122"/>
      <c r="AC10" s="71">
        <f>'报关资料录入'!N20</f>
        <v>0</v>
      </c>
      <c r="AD10" s="71"/>
      <c r="AE10" s="71"/>
      <c r="AF10" s="136"/>
      <c r="AG10" s="137" t="s">
        <v>74</v>
      </c>
      <c r="AH10" s="145"/>
      <c r="AI10" s="145"/>
      <c r="AJ10" s="145"/>
      <c r="AK10" s="226"/>
    </row>
    <row r="11" spans="1:37" s="61" customFormat="1" ht="9.75" customHeight="1">
      <c r="A11" s="75" t="s">
        <v>78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39"/>
      <c r="P11" s="72"/>
      <c r="Q11" s="73"/>
      <c r="R11" s="73"/>
      <c r="S11" s="73"/>
      <c r="T11" s="73"/>
      <c r="U11" s="73"/>
      <c r="V11" s="73"/>
      <c r="W11" s="73"/>
      <c r="X11" s="138"/>
      <c r="Y11" s="72" t="s">
        <v>128</v>
      </c>
      <c r="Z11" s="73"/>
      <c r="AA11" s="73"/>
      <c r="AB11" s="73"/>
      <c r="AC11" s="73"/>
      <c r="AD11" s="73"/>
      <c r="AE11" s="73"/>
      <c r="AF11" s="138"/>
      <c r="AG11" s="75">
        <f>'报关资料录入'!F20</f>
        <v>0</v>
      </c>
      <c r="AH11" s="76"/>
      <c r="AI11" s="76"/>
      <c r="AJ11" s="76"/>
      <c r="AK11" s="139"/>
    </row>
    <row r="12" spans="1:37" s="61" customFormat="1" ht="15.75" customHeight="1">
      <c r="A12" s="69" t="s">
        <v>23</v>
      </c>
      <c r="B12" s="77"/>
      <c r="C12" s="77"/>
      <c r="D12" s="78">
        <f>'报关资料录入'!F24</f>
        <v>0</v>
      </c>
      <c r="E12" s="71"/>
      <c r="F12" s="71"/>
      <c r="G12" s="71"/>
      <c r="H12" s="71"/>
      <c r="I12" s="71"/>
      <c r="J12" s="71"/>
      <c r="K12" s="69" t="s">
        <v>81</v>
      </c>
      <c r="L12" s="70"/>
      <c r="M12" s="70"/>
      <c r="N12" s="70"/>
      <c r="O12" s="78">
        <f>'报关资料录入'!F32</f>
        <v>0</v>
      </c>
      <c r="P12" s="71"/>
      <c r="Q12" s="71"/>
      <c r="R12" s="71"/>
      <c r="S12" s="71"/>
      <c r="T12" s="71"/>
      <c r="U12" s="71"/>
      <c r="V12" s="91" t="s">
        <v>82</v>
      </c>
      <c r="W12" s="78">
        <f>'报关资料录入'!F28</f>
        <v>0</v>
      </c>
      <c r="X12" s="71"/>
      <c r="Y12" s="71"/>
      <c r="Z12" s="71"/>
      <c r="AA12" s="71"/>
      <c r="AB12" s="71"/>
      <c r="AC12" s="71"/>
      <c r="AD12" s="71"/>
      <c r="AE12" s="91" t="s">
        <v>36</v>
      </c>
      <c r="AF12" s="169"/>
      <c r="AG12" s="169"/>
      <c r="AH12" s="169"/>
      <c r="AI12" s="78">
        <f>'报关资料录入'!V32</f>
        <v>0</v>
      </c>
      <c r="AJ12" s="71"/>
      <c r="AK12" s="136"/>
    </row>
    <row r="13" spans="1:37" s="61" customFormat="1" ht="8.25" customHeight="1">
      <c r="A13" s="79" t="s">
        <v>128</v>
      </c>
      <c r="B13" s="80"/>
      <c r="C13" s="80"/>
      <c r="D13" s="80"/>
      <c r="E13" s="80"/>
      <c r="F13" s="80"/>
      <c r="G13" s="80"/>
      <c r="H13" s="80"/>
      <c r="I13" s="80"/>
      <c r="J13" s="140"/>
      <c r="K13" s="72"/>
      <c r="L13" s="73"/>
      <c r="M13" s="73"/>
      <c r="N13" s="73"/>
      <c r="O13" s="73"/>
      <c r="P13" s="73"/>
      <c r="Q13" s="73"/>
      <c r="R13" s="73"/>
      <c r="S13" s="73"/>
      <c r="T13" s="73"/>
      <c r="U13" s="138"/>
      <c r="V13" s="173"/>
      <c r="W13" s="174"/>
      <c r="X13" s="174"/>
      <c r="Y13" s="174"/>
      <c r="Z13" s="174"/>
      <c r="AA13" s="174"/>
      <c r="AB13" s="174"/>
      <c r="AC13" s="174"/>
      <c r="AD13" s="211"/>
      <c r="AE13" s="75" t="s">
        <v>128</v>
      </c>
      <c r="AF13" s="76"/>
      <c r="AG13" s="76"/>
      <c r="AH13" s="76"/>
      <c r="AI13" s="76"/>
      <c r="AJ13" s="76"/>
      <c r="AK13" s="139"/>
    </row>
    <row r="14" spans="1:37" s="61" customFormat="1" ht="16.5" customHeight="1">
      <c r="A14" s="69" t="s">
        <v>20</v>
      </c>
      <c r="B14" s="77"/>
      <c r="C14" s="77"/>
      <c r="D14" s="71"/>
      <c r="E14" s="71"/>
      <c r="F14" s="71"/>
      <c r="G14" s="71"/>
      <c r="H14" s="71"/>
      <c r="I14" s="71"/>
      <c r="J14" s="71"/>
      <c r="K14" s="69" t="s">
        <v>24</v>
      </c>
      <c r="L14" s="70"/>
      <c r="M14" s="141">
        <f>'报关资料录入'!N24</f>
        <v>0</v>
      </c>
      <c r="N14" s="141"/>
      <c r="O14" s="142"/>
      <c r="P14" s="91" t="s">
        <v>87</v>
      </c>
      <c r="Q14" s="71">
        <f>'报关资料录入'!F34</f>
        <v>0</v>
      </c>
      <c r="R14" s="71"/>
      <c r="S14" s="71"/>
      <c r="T14" s="71"/>
      <c r="U14" s="71"/>
      <c r="V14" s="71"/>
      <c r="W14" s="71"/>
      <c r="X14" s="136"/>
      <c r="Y14" s="137" t="s">
        <v>88</v>
      </c>
      <c r="Z14" s="145"/>
      <c r="AA14" s="145"/>
      <c r="AB14" s="71">
        <f>'报关资料录入'!F37</f>
        <v>0</v>
      </c>
      <c r="AC14" s="71"/>
      <c r="AD14" s="71"/>
      <c r="AE14" s="212" t="s">
        <v>89</v>
      </c>
      <c r="AF14" s="176"/>
      <c r="AG14" s="176"/>
      <c r="AH14" s="71">
        <f>'报关资料录入'!F39</f>
        <v>0</v>
      </c>
      <c r="AI14" s="71"/>
      <c r="AJ14" s="71"/>
      <c r="AK14" s="136"/>
    </row>
    <row r="15" spans="1:37" s="61" customFormat="1" ht="8.25" customHeight="1">
      <c r="A15" s="75" t="s">
        <v>128</v>
      </c>
      <c r="B15" s="76"/>
      <c r="C15" s="76"/>
      <c r="D15" s="76"/>
      <c r="E15" s="76"/>
      <c r="F15" s="76"/>
      <c r="G15" s="76"/>
      <c r="H15" s="76"/>
      <c r="I15" s="76"/>
      <c r="J15" s="139"/>
      <c r="K15" s="72"/>
      <c r="L15" s="73"/>
      <c r="M15" s="73"/>
      <c r="N15" s="73"/>
      <c r="O15" s="138"/>
      <c r="P15" s="75"/>
      <c r="Q15" s="76"/>
      <c r="R15" s="76"/>
      <c r="S15" s="76"/>
      <c r="T15" s="76"/>
      <c r="U15" s="76"/>
      <c r="V15" s="76"/>
      <c r="W15" s="76"/>
      <c r="X15" s="139"/>
      <c r="Y15" s="75"/>
      <c r="Z15" s="76"/>
      <c r="AA15" s="76"/>
      <c r="AB15" s="76"/>
      <c r="AC15" s="76"/>
      <c r="AD15" s="139"/>
      <c r="AE15" s="75"/>
      <c r="AF15" s="76"/>
      <c r="AG15" s="76"/>
      <c r="AH15" s="76"/>
      <c r="AI15" s="76"/>
      <c r="AJ15" s="76"/>
      <c r="AK15" s="139"/>
    </row>
    <row r="16" spans="1:37" s="61" customFormat="1" ht="15" customHeight="1">
      <c r="A16" s="69" t="s">
        <v>16</v>
      </c>
      <c r="B16" s="70"/>
      <c r="C16" s="70"/>
      <c r="D16" s="70"/>
      <c r="E16" s="71">
        <f>'报关资料录入'!V18</f>
        <v>0</v>
      </c>
      <c r="F16" s="71"/>
      <c r="G16" s="71"/>
      <c r="H16" s="71"/>
      <c r="I16" s="71"/>
      <c r="J16" s="71"/>
      <c r="K16" s="91" t="s">
        <v>84</v>
      </c>
      <c r="L16" s="71">
        <f>'装箱单'!D32</f>
        <v>0</v>
      </c>
      <c r="M16" s="71"/>
      <c r="N16" s="71"/>
      <c r="O16" s="71"/>
      <c r="P16" s="71"/>
      <c r="Q16" s="136"/>
      <c r="R16" s="69" t="s">
        <v>38</v>
      </c>
      <c r="S16" s="70"/>
      <c r="T16" s="70"/>
      <c r="U16" s="71">
        <f>'报关资料录入'!N34</f>
        <v>0</v>
      </c>
      <c r="V16" s="71"/>
      <c r="W16" s="71"/>
      <c r="X16" s="71"/>
      <c r="Y16" s="121" t="s">
        <v>131</v>
      </c>
      <c r="Z16" s="122"/>
      <c r="AA16" s="122"/>
      <c r="AB16" s="122"/>
      <c r="AC16" s="71">
        <f>'装箱单'!G32</f>
        <v>0</v>
      </c>
      <c r="AD16" s="71"/>
      <c r="AE16" s="136"/>
      <c r="AF16" s="212" t="s">
        <v>132</v>
      </c>
      <c r="AG16" s="176"/>
      <c r="AH16" s="176"/>
      <c r="AI16" s="176"/>
      <c r="AJ16" s="227">
        <f>'装箱单'!H32</f>
        <v>0</v>
      </c>
      <c r="AK16" s="228"/>
    </row>
    <row r="17" spans="1:37" s="61" customFormat="1" ht="9" customHeight="1">
      <c r="A17" s="75"/>
      <c r="B17" s="76"/>
      <c r="C17" s="76"/>
      <c r="D17" s="76"/>
      <c r="E17" s="76"/>
      <c r="F17" s="76"/>
      <c r="G17" s="76"/>
      <c r="H17" s="76"/>
      <c r="I17" s="76"/>
      <c r="J17" s="139"/>
      <c r="K17" s="143"/>
      <c r="L17" s="144"/>
      <c r="M17" s="144"/>
      <c r="N17" s="144"/>
      <c r="O17" s="144"/>
      <c r="P17" s="144"/>
      <c r="Q17" s="175"/>
      <c r="R17" s="143"/>
      <c r="S17" s="144"/>
      <c r="T17" s="144"/>
      <c r="U17" s="144"/>
      <c r="V17" s="144"/>
      <c r="W17" s="144"/>
      <c r="X17" s="175"/>
      <c r="Y17" s="143"/>
      <c r="Z17" s="144"/>
      <c r="AA17" s="144"/>
      <c r="AB17" s="144"/>
      <c r="AC17" s="144"/>
      <c r="AD17" s="144"/>
      <c r="AE17" s="138"/>
      <c r="AF17" s="72"/>
      <c r="AG17" s="73"/>
      <c r="AH17" s="73"/>
      <c r="AI17" s="73"/>
      <c r="AJ17" s="73"/>
      <c r="AK17" s="138"/>
    </row>
    <row r="18" spans="1:37" s="61" customFormat="1" ht="16.5" customHeight="1">
      <c r="A18" s="69" t="s">
        <v>34</v>
      </c>
      <c r="B18" s="70"/>
      <c r="C18" s="70"/>
      <c r="D18" s="71">
        <f>'报关资料录入'!F26</f>
        <v>0</v>
      </c>
      <c r="E18" s="71"/>
      <c r="F18" s="71"/>
      <c r="G18" s="71"/>
      <c r="H18" s="71"/>
      <c r="I18" s="71"/>
      <c r="J18" s="71"/>
      <c r="K18" s="69" t="s">
        <v>39</v>
      </c>
      <c r="L18" s="7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169"/>
      <c r="AF18" s="169"/>
      <c r="AG18" s="169"/>
      <c r="AH18" s="71"/>
      <c r="AI18" s="71"/>
      <c r="AJ18" s="71"/>
      <c r="AK18" s="136"/>
    </row>
    <row r="19" spans="1:37" s="61" customFormat="1" ht="8.25" customHeight="1">
      <c r="A19" s="81" t="s">
        <v>78</v>
      </c>
      <c r="B19" s="82"/>
      <c r="C19" s="82"/>
      <c r="D19" s="82"/>
      <c r="E19" s="82"/>
      <c r="F19" s="82"/>
      <c r="G19" s="82"/>
      <c r="H19" s="82"/>
      <c r="I19" s="82"/>
      <c r="J19" s="82"/>
      <c r="K19" s="72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138"/>
    </row>
    <row r="20" spans="1:57" s="61" customFormat="1" ht="12" customHeight="1">
      <c r="A20" s="69" t="s">
        <v>92</v>
      </c>
      <c r="B20" s="70"/>
      <c r="C20" s="70"/>
      <c r="D20" s="70"/>
      <c r="E20" s="70"/>
      <c r="F20" s="70"/>
      <c r="G20" s="83">
        <f>'报关资料录入'!T37</f>
        <v>0</v>
      </c>
      <c r="H20" s="84"/>
      <c r="I20" s="84"/>
      <c r="J20" s="8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84"/>
      <c r="AF20" s="84"/>
      <c r="AG20" s="84"/>
      <c r="AH20" s="84"/>
      <c r="AI20" s="84"/>
      <c r="AJ20" s="84"/>
      <c r="AK20" s="229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</row>
    <row r="21" spans="1:57" s="61" customFormat="1" ht="12" customHeight="1">
      <c r="A21" s="85">
        <f>'报关资料录入'!M37</f>
        <v>0</v>
      </c>
      <c r="B21" s="86"/>
      <c r="C21" s="86"/>
      <c r="D21" s="86"/>
      <c r="E21" s="86"/>
      <c r="F21" s="8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 s="230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</row>
    <row r="22" spans="1:57" s="61" customFormat="1" ht="12" customHeight="1">
      <c r="A22" s="85"/>
      <c r="B22" s="86"/>
      <c r="C22" s="86"/>
      <c r="D22" s="86"/>
      <c r="E22" s="86"/>
      <c r="F22" s="8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230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</row>
    <row r="23" spans="1:57" s="61" customFormat="1" ht="12" customHeight="1">
      <c r="A23" s="88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231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</row>
    <row r="24" spans="1:37" s="61" customFormat="1" ht="13.5" customHeight="1">
      <c r="A24" s="91" t="s">
        <v>53</v>
      </c>
      <c r="B24" s="92" t="s">
        <v>54</v>
      </c>
      <c r="C24" s="92"/>
      <c r="D24" s="92"/>
      <c r="E24" s="92"/>
      <c r="F24" s="92"/>
      <c r="G24" s="92"/>
      <c r="H24" s="92"/>
      <c r="I24" s="145" t="s">
        <v>93</v>
      </c>
      <c r="J24" s="145"/>
      <c r="K24" s="145"/>
      <c r="L24" s="145"/>
      <c r="M24" s="145"/>
      <c r="N24" s="145"/>
      <c r="O24" s="145"/>
      <c r="P24" s="145" t="s">
        <v>59</v>
      </c>
      <c r="Q24" s="145"/>
      <c r="R24" s="145"/>
      <c r="S24" s="145"/>
      <c r="T24" s="176"/>
      <c r="U24" s="176"/>
      <c r="V24" s="70" t="s">
        <v>94</v>
      </c>
      <c r="W24" s="70"/>
      <c r="X24" s="70"/>
      <c r="Y24" s="70"/>
      <c r="Z24" s="70"/>
      <c r="AA24" s="70"/>
      <c r="AB24" s="70"/>
      <c r="AC24" s="70"/>
      <c r="AD24" s="145" t="s">
        <v>95</v>
      </c>
      <c r="AE24" s="145"/>
      <c r="AF24" s="145"/>
      <c r="AG24" s="145"/>
      <c r="AH24" s="169"/>
      <c r="AI24" s="70" t="s">
        <v>64</v>
      </c>
      <c r="AJ24" s="70"/>
      <c r="AK24" s="226" t="s">
        <v>61</v>
      </c>
    </row>
    <row r="25" spans="1:37" s="62" customFormat="1" ht="15" customHeight="1">
      <c r="A25" s="93">
        <f>'报关资料录入'!B47</f>
        <v>0</v>
      </c>
      <c r="B25" s="94">
        <f>'报关资料录入'!C47</f>
        <v>0</v>
      </c>
      <c r="C25" s="94"/>
      <c r="D25" s="94"/>
      <c r="E25" s="94"/>
      <c r="F25" s="94"/>
      <c r="G25" s="94"/>
      <c r="H25" s="94"/>
      <c r="I25" s="146">
        <f>'报关资料录入'!F47</f>
        <v>0</v>
      </c>
      <c r="J25" s="146"/>
      <c r="K25" s="146"/>
      <c r="L25" s="146"/>
      <c r="M25" s="146"/>
      <c r="N25" s="146"/>
      <c r="O25" s="146"/>
      <c r="P25" s="147">
        <f>'报关资料录入'!U47</f>
        <v>0</v>
      </c>
      <c r="Q25" s="147"/>
      <c r="R25" s="147"/>
      <c r="S25" s="177">
        <f>'报关资料录入'!W47</f>
        <v>0</v>
      </c>
      <c r="T25" s="178"/>
      <c r="U25" s="178"/>
      <c r="V25" s="179" t="s">
        <v>312</v>
      </c>
      <c r="W25" s="180"/>
      <c r="X25" s="180"/>
      <c r="Y25" s="180"/>
      <c r="Z25" s="180"/>
      <c r="AA25" s="213">
        <f>'报关资料录入'!X47</f>
        <v>0</v>
      </c>
      <c r="AB25" s="213"/>
      <c r="AC25" s="213"/>
      <c r="AD25" s="214">
        <f>P25*AA25</f>
        <v>0</v>
      </c>
      <c r="AE25" s="214"/>
      <c r="AF25" s="214"/>
      <c r="AG25" s="214"/>
      <c r="AH25" s="214"/>
      <c r="AI25" s="180">
        <f>'报关资料录入'!N30</f>
        <v>0</v>
      </c>
      <c r="AJ25" s="180"/>
      <c r="AK25" s="232">
        <f>'报关资料录入'!AA47</f>
        <v>0</v>
      </c>
    </row>
    <row r="26" spans="1:37" s="63" customFormat="1" ht="15" customHeight="1">
      <c r="A26" s="95"/>
      <c r="B26" s="96">
        <f>'报关资料录入'!F48</f>
        <v>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48" t="str">
        <f>IF('报关资料录入'!W47='报关资料录入'!W48,"    ",'报关资料录入'!U48)</f>
        <v>    </v>
      </c>
      <c r="Q26" s="148"/>
      <c r="R26" s="148"/>
      <c r="S26" s="181" t="str">
        <f>IF('报关资料录入'!W47='报关资料录入'!W48,"    ",'报关资料录入'!W48)</f>
        <v>    </v>
      </c>
      <c r="T26" s="182"/>
      <c r="U26" s="182"/>
      <c r="V26" s="181"/>
      <c r="W26" s="181"/>
      <c r="X26" s="181"/>
      <c r="Y26" s="181"/>
      <c r="Z26" s="181"/>
      <c r="AA26" s="215"/>
      <c r="AB26" s="215"/>
      <c r="AC26" s="215"/>
      <c r="AD26" s="216"/>
      <c r="AE26" s="216"/>
      <c r="AF26" s="216"/>
      <c r="AG26" s="216"/>
      <c r="AH26" s="216"/>
      <c r="AI26" s="181" t="str">
        <f>IF(AI25="HKD"," 港币",IF(AI25="USD","美元","    "))</f>
        <v>    </v>
      </c>
      <c r="AJ26" s="181"/>
      <c r="AK26" s="233"/>
    </row>
    <row r="27" spans="1:37" s="64" customFormat="1" ht="15" customHeight="1">
      <c r="A27" s="97">
        <f>'报关资料录入'!B49</f>
        <v>0</v>
      </c>
      <c r="B27" s="98">
        <f>'报关资料录入'!C49</f>
        <v>0</v>
      </c>
      <c r="C27" s="98"/>
      <c r="D27" s="98"/>
      <c r="E27" s="98"/>
      <c r="F27" s="98"/>
      <c r="G27" s="98"/>
      <c r="H27" s="98"/>
      <c r="I27" s="149">
        <f>'报关资料录入'!F49</f>
        <v>0</v>
      </c>
      <c r="J27" s="149"/>
      <c r="K27" s="149"/>
      <c r="L27" s="149"/>
      <c r="M27" s="149"/>
      <c r="N27" s="149"/>
      <c r="O27" s="149"/>
      <c r="P27" s="150">
        <f>'报关资料录入'!U49</f>
        <v>0</v>
      </c>
      <c r="Q27" s="150"/>
      <c r="R27" s="150"/>
      <c r="S27" s="183">
        <f>'报关资料录入'!W49</f>
        <v>0</v>
      </c>
      <c r="T27" s="184"/>
      <c r="U27" s="185"/>
      <c r="V27" s="179" t="s">
        <v>312</v>
      </c>
      <c r="W27" s="180"/>
      <c r="X27" s="180"/>
      <c r="Y27" s="180"/>
      <c r="Z27" s="180"/>
      <c r="AA27" s="217">
        <f>'报关资料录入'!X49</f>
        <v>0</v>
      </c>
      <c r="AB27" s="217"/>
      <c r="AC27" s="217"/>
      <c r="AD27" s="218">
        <f>P27*AA27</f>
        <v>0</v>
      </c>
      <c r="AE27" s="218"/>
      <c r="AF27" s="218"/>
      <c r="AG27" s="218"/>
      <c r="AH27" s="218"/>
      <c r="AI27" s="183" t="str">
        <f>IF(A27=2,'报关资料录入'!N30,"  ")</f>
        <v>  </v>
      </c>
      <c r="AJ27" s="183"/>
      <c r="AK27" s="234">
        <f>'报关资料录入'!AA49</f>
        <v>0</v>
      </c>
    </row>
    <row r="28" spans="1:37" s="63" customFormat="1" ht="15" customHeight="1">
      <c r="A28" s="95"/>
      <c r="B28" s="99"/>
      <c r="C28" s="99"/>
      <c r="D28" s="99"/>
      <c r="E28" s="99"/>
      <c r="F28" s="99"/>
      <c r="G28" s="99"/>
      <c r="H28" s="99"/>
      <c r="I28" s="96">
        <f>'报关资料录入'!F50</f>
        <v>0</v>
      </c>
      <c r="J28" s="96"/>
      <c r="K28" s="96"/>
      <c r="L28" s="96"/>
      <c r="M28" s="96"/>
      <c r="N28" s="96"/>
      <c r="O28" s="96"/>
      <c r="P28" s="148" t="str">
        <f>IF('报关资料录入'!W49='报关资料录入'!W50,"    ",'报关资料录入'!U50)</f>
        <v>    </v>
      </c>
      <c r="Q28" s="148"/>
      <c r="R28" s="148"/>
      <c r="S28" s="181" t="str">
        <f>IF('报关资料录入'!W49='报关资料录入'!W50,"    ",'报关资料录入'!W50)</f>
        <v>    </v>
      </c>
      <c r="T28" s="182"/>
      <c r="U28" s="182"/>
      <c r="V28" s="181"/>
      <c r="W28" s="181"/>
      <c r="X28" s="181"/>
      <c r="Y28" s="181"/>
      <c r="Z28" s="181"/>
      <c r="AA28" s="215"/>
      <c r="AB28" s="215"/>
      <c r="AC28" s="215"/>
      <c r="AD28" s="216"/>
      <c r="AE28" s="216"/>
      <c r="AF28" s="216"/>
      <c r="AG28" s="216"/>
      <c r="AH28" s="216"/>
      <c r="AI28" s="181" t="str">
        <f>IF(AI27="HKD"," 港币",IF(AI27="USD","美元","  "))</f>
        <v>  </v>
      </c>
      <c r="AJ28" s="181"/>
      <c r="AK28" s="233"/>
    </row>
    <row r="29" spans="1:37" s="64" customFormat="1" ht="15" customHeight="1">
      <c r="A29" s="97">
        <f>'报关资料录入'!B51</f>
        <v>0</v>
      </c>
      <c r="B29" s="98">
        <f>'报关资料录入'!C51</f>
        <v>0</v>
      </c>
      <c r="C29" s="98"/>
      <c r="D29" s="98"/>
      <c r="E29" s="98"/>
      <c r="F29" s="98"/>
      <c r="G29" s="98"/>
      <c r="H29" s="98"/>
      <c r="I29" s="149">
        <f>'报关资料录入'!F51</f>
        <v>0</v>
      </c>
      <c r="J29" s="149"/>
      <c r="K29" s="149"/>
      <c r="L29" s="149"/>
      <c r="M29" s="149"/>
      <c r="N29" s="149"/>
      <c r="O29" s="149"/>
      <c r="P29" s="150">
        <f>'报关资料录入'!U51</f>
        <v>0</v>
      </c>
      <c r="Q29" s="150"/>
      <c r="R29" s="150"/>
      <c r="S29" s="183">
        <f>'报关资料录入'!W51</f>
        <v>0</v>
      </c>
      <c r="T29" s="185"/>
      <c r="U29" s="185"/>
      <c r="V29" s="186" t="s">
        <v>312</v>
      </c>
      <c r="W29" s="187"/>
      <c r="X29" s="187"/>
      <c r="Y29" s="187"/>
      <c r="Z29" s="183"/>
      <c r="AA29" s="217">
        <f>'报关资料录入'!X51</f>
        <v>0</v>
      </c>
      <c r="AB29" s="217"/>
      <c r="AC29" s="217"/>
      <c r="AD29" s="218">
        <f>P29*AA29</f>
        <v>0</v>
      </c>
      <c r="AE29" s="218"/>
      <c r="AF29" s="218"/>
      <c r="AG29" s="218"/>
      <c r="AH29" s="218"/>
      <c r="AI29" s="98" t="str">
        <f>IF(A29=3,'报关资料录入'!N30,"  ")</f>
        <v>  </v>
      </c>
      <c r="AJ29" s="98"/>
      <c r="AK29" s="234">
        <f>'报关资料录入'!AA51</f>
        <v>0</v>
      </c>
    </row>
    <row r="30" spans="1:37" s="63" customFormat="1" ht="15" customHeight="1">
      <c r="A30" s="95"/>
      <c r="B30" s="100"/>
      <c r="C30" s="100"/>
      <c r="D30" s="100"/>
      <c r="E30" s="100"/>
      <c r="F30" s="100"/>
      <c r="G30" s="100"/>
      <c r="H30" s="100"/>
      <c r="I30" s="96">
        <f>'报关资料录入'!F52</f>
        <v>0</v>
      </c>
      <c r="J30" s="96"/>
      <c r="K30" s="96"/>
      <c r="L30" s="96"/>
      <c r="M30" s="96"/>
      <c r="N30" s="96"/>
      <c r="O30" s="96"/>
      <c r="P30" s="148" t="str">
        <f>IF('报关资料录入'!W51='报关资料录入'!W52,"    ",'报关资料录入'!U52)</f>
        <v>    </v>
      </c>
      <c r="Q30" s="148"/>
      <c r="R30" s="148"/>
      <c r="S30" s="181" t="str">
        <f>IF('报关资料录入'!W51='报关资料录入'!W52,"    ",'报关资料录入'!W52)</f>
        <v>    </v>
      </c>
      <c r="T30" s="182"/>
      <c r="U30" s="182"/>
      <c r="V30" s="100"/>
      <c r="W30" s="100"/>
      <c r="X30" s="100"/>
      <c r="Y30" s="100"/>
      <c r="Z30" s="181"/>
      <c r="AA30" s="215"/>
      <c r="AB30" s="215"/>
      <c r="AC30" s="215"/>
      <c r="AD30" s="216"/>
      <c r="AE30" s="216"/>
      <c r="AF30" s="216"/>
      <c r="AG30" s="216"/>
      <c r="AH30" s="216"/>
      <c r="AI30" s="100" t="str">
        <f>IF(AI29="HKD"," 港币",IF(AI29="USD","美元","  "))</f>
        <v>  </v>
      </c>
      <c r="AJ30" s="100"/>
      <c r="AK30" s="233"/>
    </row>
    <row r="31" spans="1:37" s="64" customFormat="1" ht="15" customHeight="1">
      <c r="A31" s="97">
        <f>'报关资料录入'!B53</f>
        <v>0</v>
      </c>
      <c r="B31" s="98">
        <f>'报关资料录入'!C53</f>
        <v>0</v>
      </c>
      <c r="C31" s="98"/>
      <c r="D31" s="98"/>
      <c r="E31" s="98"/>
      <c r="F31" s="98"/>
      <c r="G31" s="98"/>
      <c r="H31" s="98"/>
      <c r="I31" s="149">
        <f>'报关资料录入'!F53</f>
        <v>0</v>
      </c>
      <c r="J31" s="149"/>
      <c r="K31" s="149"/>
      <c r="L31" s="149"/>
      <c r="M31" s="149"/>
      <c r="N31" s="149"/>
      <c r="O31" s="149"/>
      <c r="P31" s="150">
        <f>'报关资料录入'!U53</f>
        <v>0</v>
      </c>
      <c r="Q31" s="150"/>
      <c r="R31" s="150"/>
      <c r="S31" s="183">
        <f>'报关资料录入'!W53</f>
        <v>0</v>
      </c>
      <c r="T31" s="185"/>
      <c r="U31" s="185"/>
      <c r="V31" s="188" t="s">
        <v>312</v>
      </c>
      <c r="W31" s="183"/>
      <c r="X31" s="183"/>
      <c r="Y31" s="183"/>
      <c r="Z31" s="183"/>
      <c r="AA31" s="217">
        <f>'报关资料录入'!X53</f>
        <v>0</v>
      </c>
      <c r="AB31" s="217"/>
      <c r="AC31" s="217"/>
      <c r="AD31" s="218">
        <f>P31*AA31</f>
        <v>0</v>
      </c>
      <c r="AE31" s="218"/>
      <c r="AF31" s="218"/>
      <c r="AG31" s="218"/>
      <c r="AH31" s="218"/>
      <c r="AI31" s="183" t="str">
        <f>IF(A31=4,'报关资料录入'!N30,"  ")</f>
        <v>  </v>
      </c>
      <c r="AJ31" s="183"/>
      <c r="AK31" s="234">
        <f>'报关资料录入'!AA53</f>
        <v>0</v>
      </c>
    </row>
    <row r="32" spans="1:37" s="63" customFormat="1" ht="15" customHeight="1">
      <c r="A32" s="95"/>
      <c r="B32" s="99"/>
      <c r="C32" s="99"/>
      <c r="D32" s="99"/>
      <c r="E32" s="99"/>
      <c r="F32" s="99"/>
      <c r="G32" s="99"/>
      <c r="H32" s="99"/>
      <c r="I32" s="96">
        <f>'报关资料录入'!F54</f>
        <v>0</v>
      </c>
      <c r="J32" s="96"/>
      <c r="K32" s="96"/>
      <c r="L32" s="96"/>
      <c r="M32" s="96"/>
      <c r="N32" s="96"/>
      <c r="O32" s="96"/>
      <c r="P32" s="148" t="str">
        <f>IF('报关资料录入'!W53='报关资料录入'!W54,"    ",'报关资料录入'!U54)</f>
        <v>    </v>
      </c>
      <c r="Q32" s="148"/>
      <c r="R32" s="148"/>
      <c r="S32" s="181" t="str">
        <f>IF('报关资料录入'!W53='报关资料录入'!W54,"    ",'报关资料录入'!W54)</f>
        <v>    </v>
      </c>
      <c r="T32" s="182"/>
      <c r="U32" s="182"/>
      <c r="V32" s="181"/>
      <c r="W32" s="181"/>
      <c r="X32" s="181"/>
      <c r="Y32" s="181"/>
      <c r="Z32" s="181"/>
      <c r="AA32" s="215"/>
      <c r="AB32" s="215"/>
      <c r="AC32" s="215"/>
      <c r="AD32" s="216"/>
      <c r="AE32" s="216"/>
      <c r="AF32" s="216"/>
      <c r="AG32" s="216"/>
      <c r="AH32" s="216"/>
      <c r="AI32" s="181" t="str">
        <f>IF(AI31="HKD"," 港币",IF(AI31="USD","美元","  "))</f>
        <v>  </v>
      </c>
      <c r="AJ32" s="181"/>
      <c r="AK32" s="233"/>
    </row>
    <row r="33" spans="1:37" s="65" customFormat="1" ht="15" customHeight="1">
      <c r="A33" s="97">
        <f>'报关资料录入'!B55</f>
        <v>0</v>
      </c>
      <c r="B33" s="98">
        <f>'报关资料录入'!C55</f>
        <v>0</v>
      </c>
      <c r="C33" s="98"/>
      <c r="D33" s="98"/>
      <c r="E33" s="98"/>
      <c r="F33" s="98"/>
      <c r="G33" s="98"/>
      <c r="H33" s="98"/>
      <c r="I33" s="149">
        <f>'报关资料录入'!F55</f>
        <v>0</v>
      </c>
      <c r="J33" s="149"/>
      <c r="K33" s="149"/>
      <c r="L33" s="149"/>
      <c r="M33" s="149"/>
      <c r="N33" s="149"/>
      <c r="O33" s="149"/>
      <c r="P33" s="150">
        <f>'报关资料录入'!U55</f>
        <v>0</v>
      </c>
      <c r="Q33" s="150"/>
      <c r="R33" s="150"/>
      <c r="S33" s="183">
        <f>'报关资料录入'!W55</f>
        <v>0</v>
      </c>
      <c r="T33" s="185"/>
      <c r="U33" s="185"/>
      <c r="V33" s="188"/>
      <c r="W33" s="183"/>
      <c r="X33" s="183"/>
      <c r="Y33" s="183"/>
      <c r="Z33" s="183"/>
      <c r="AA33" s="217">
        <f>'报关资料录入'!X55</f>
        <v>0</v>
      </c>
      <c r="AB33" s="217"/>
      <c r="AC33" s="217"/>
      <c r="AD33" s="218">
        <f>P33*AA33</f>
        <v>0</v>
      </c>
      <c r="AE33" s="218"/>
      <c r="AF33" s="218"/>
      <c r="AG33" s="218"/>
      <c r="AH33" s="218"/>
      <c r="AI33" s="183" t="str">
        <f>IF(A33=5,'报关资料录入'!N30,"  ")</f>
        <v>  </v>
      </c>
      <c r="AJ33" s="183"/>
      <c r="AK33" s="234">
        <f>'报关资料录入'!AA55</f>
        <v>0</v>
      </c>
    </row>
    <row r="34" spans="1:37" s="61" customFormat="1" ht="15" customHeight="1">
      <c r="A34" s="101"/>
      <c r="B34" s="102"/>
      <c r="C34" s="102"/>
      <c r="D34" s="102"/>
      <c r="E34" s="102"/>
      <c r="F34" s="102"/>
      <c r="G34" s="102"/>
      <c r="H34" s="102"/>
      <c r="I34" s="151">
        <f>'报关资料录入'!F56</f>
        <v>0</v>
      </c>
      <c r="J34" s="151"/>
      <c r="K34" s="151"/>
      <c r="L34" s="151"/>
      <c r="M34" s="151"/>
      <c r="N34" s="151"/>
      <c r="O34" s="151"/>
      <c r="P34" s="152" t="str">
        <f>IF('报关资料录入'!W55='报关资料录入'!W56,"    ",'报关资料录入'!U56)</f>
        <v>    </v>
      </c>
      <c r="Q34" s="152"/>
      <c r="R34" s="152"/>
      <c r="S34" s="189" t="str">
        <f>IF('报关资料录入'!W55='报关资料录入'!W56,"    ",'报关资料录入'!W56)</f>
        <v>    </v>
      </c>
      <c r="T34" s="190"/>
      <c r="U34" s="190"/>
      <c r="V34" s="189"/>
      <c r="W34" s="189"/>
      <c r="X34" s="189"/>
      <c r="Y34" s="189"/>
      <c r="Z34" s="189"/>
      <c r="AA34" s="219"/>
      <c r="AB34" s="219"/>
      <c r="AC34" s="219"/>
      <c r="AD34" s="220"/>
      <c r="AE34" s="220"/>
      <c r="AF34" s="220"/>
      <c r="AG34" s="220"/>
      <c r="AH34" s="220"/>
      <c r="AI34" s="189" t="str">
        <f>IF(AI33="HKD"," 港币",IF(AI33="USD","美元","  "))</f>
        <v>  </v>
      </c>
      <c r="AJ34" s="189"/>
      <c r="AK34" s="235"/>
    </row>
    <row r="35" spans="1:37" s="65" customFormat="1" ht="15" customHeight="1">
      <c r="A35" s="103">
        <f>'报关资料录入'!B57</f>
        <v>0</v>
      </c>
      <c r="B35" s="104"/>
      <c r="C35" s="104"/>
      <c r="D35" s="104"/>
      <c r="E35" s="104"/>
      <c r="F35" s="104"/>
      <c r="G35" s="104"/>
      <c r="H35" s="104"/>
      <c r="I35" s="104">
        <f>'报关资料录入'!F57</f>
        <v>0</v>
      </c>
      <c r="J35" s="104"/>
      <c r="K35" s="104"/>
      <c r="L35" s="104"/>
      <c r="M35" s="104"/>
      <c r="N35" s="104"/>
      <c r="O35" s="104"/>
      <c r="P35" s="104">
        <f>'报关资料录入'!U57</f>
        <v>0</v>
      </c>
      <c r="Q35" s="104"/>
      <c r="R35" s="104"/>
      <c r="S35" s="191">
        <f>'报关资料录入'!W57</f>
        <v>0</v>
      </c>
      <c r="T35" s="192"/>
      <c r="U35" s="192"/>
      <c r="V35" s="193"/>
      <c r="W35" s="193"/>
      <c r="X35" s="193"/>
      <c r="Y35" s="193"/>
      <c r="Z35" s="192"/>
      <c r="AA35" s="193"/>
      <c r="AB35" s="193"/>
      <c r="AC35" s="193"/>
      <c r="AD35" s="193">
        <f>P35*AA35</f>
        <v>0</v>
      </c>
      <c r="AE35" s="193"/>
      <c r="AF35" s="193"/>
      <c r="AG35" s="193"/>
      <c r="AH35" s="193"/>
      <c r="AI35" s="193"/>
      <c r="AJ35" s="193"/>
      <c r="AK35" s="236">
        <f>'报关资料录入'!AA57</f>
        <v>0</v>
      </c>
    </row>
    <row r="36" spans="1:37" s="61" customFormat="1" ht="1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 t="str">
        <f>IF('报关资料录入'!W57='报关资料录入'!W58,"    ",'报关资料录入'!U58)</f>
        <v>    </v>
      </c>
      <c r="Q36" s="106"/>
      <c r="R36" s="106"/>
      <c r="S36" s="194" t="str">
        <f>IF('报关资料录入'!W57='报关资料录入'!W58,"    ",'报关资料录入'!W58)</f>
        <v>    </v>
      </c>
      <c r="T36" s="195"/>
      <c r="U36" s="195"/>
      <c r="V36" s="196"/>
      <c r="W36" s="196"/>
      <c r="X36" s="196"/>
      <c r="Y36" s="196"/>
      <c r="Z36" s="195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237"/>
    </row>
    <row r="37" spans="1:37" s="65" customFormat="1" ht="15" customHeight="1">
      <c r="A37" s="107">
        <f>'报关资料录入'!B59</f>
        <v>0</v>
      </c>
      <c r="B37" s="108">
        <f>'报关资料录入'!C59</f>
        <v>0</v>
      </c>
      <c r="C37" s="108"/>
      <c r="D37" s="108"/>
      <c r="E37" s="108"/>
      <c r="F37" s="108"/>
      <c r="G37" s="108"/>
      <c r="H37" s="108"/>
      <c r="I37" s="108">
        <f>'报关资料录入'!F59</f>
        <v>0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97">
        <f>'报关资料录入'!W59</f>
        <v>0</v>
      </c>
      <c r="T37" s="198"/>
      <c r="U37" s="198"/>
      <c r="V37" s="199"/>
      <c r="W37" s="199"/>
      <c r="X37" s="199"/>
      <c r="Y37" s="199"/>
      <c r="Z37" s="198"/>
      <c r="AA37" s="199">
        <f>'报关资料录入'!X59</f>
        <v>0</v>
      </c>
      <c r="AB37" s="199"/>
      <c r="AC37" s="199"/>
      <c r="AD37" s="199">
        <f>P37*AA37</f>
        <v>0</v>
      </c>
      <c r="AE37" s="199"/>
      <c r="AF37" s="199"/>
      <c r="AG37" s="199"/>
      <c r="AH37" s="199"/>
      <c r="AI37" s="199"/>
      <c r="AJ37" s="199"/>
      <c r="AK37" s="238">
        <f>'报关资料录入'!AA568</f>
        <v>0</v>
      </c>
    </row>
    <row r="38" spans="1:37" s="61" customFormat="1" ht="15" customHeight="1">
      <c r="A38" s="109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 t="str">
        <f>IF('报关资料录入'!W59='报关资料录入'!W60,"    ",'报关资料录入'!U60)</f>
        <v>    </v>
      </c>
      <c r="Q38" s="106"/>
      <c r="R38" s="106"/>
      <c r="S38" s="194" t="str">
        <f>IF('报关资料录入'!W59='报关资料录入'!W60,"    ",'报关资料录入'!W60)</f>
        <v>    </v>
      </c>
      <c r="T38" s="195"/>
      <c r="U38" s="195"/>
      <c r="V38" s="196"/>
      <c r="W38" s="196"/>
      <c r="X38" s="196"/>
      <c r="Y38" s="196"/>
      <c r="Z38" s="195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237"/>
    </row>
    <row r="39" spans="1:37" s="65" customFormat="1" ht="15" customHeight="1">
      <c r="A39" s="107">
        <f>'报关资料录入'!B61</f>
        <v>0</v>
      </c>
      <c r="B39" s="108">
        <f>'报关资料录入'!C61</f>
        <v>0</v>
      </c>
      <c r="C39" s="108"/>
      <c r="D39" s="108"/>
      <c r="E39" s="108"/>
      <c r="F39" s="108"/>
      <c r="G39" s="108"/>
      <c r="H39" s="108"/>
      <c r="I39" s="108">
        <f>'报关资料录入'!F61</f>
        <v>0</v>
      </c>
      <c r="J39" s="108"/>
      <c r="K39" s="108"/>
      <c r="L39" s="108"/>
      <c r="M39" s="108"/>
      <c r="N39" s="108"/>
      <c r="O39" s="108"/>
      <c r="P39" s="108">
        <f>'报关资料录入'!U61</f>
        <v>0</v>
      </c>
      <c r="Q39" s="108"/>
      <c r="R39" s="108"/>
      <c r="S39" s="200">
        <f>'报关资料录入'!W61</f>
        <v>0</v>
      </c>
      <c r="T39" s="201"/>
      <c r="U39" s="201"/>
      <c r="V39" s="199"/>
      <c r="W39" s="199"/>
      <c r="X39" s="199"/>
      <c r="Y39" s="199"/>
      <c r="Z39" s="201"/>
      <c r="AA39" s="199">
        <f>'报关资料录入'!X61</f>
        <v>0</v>
      </c>
      <c r="AB39" s="199"/>
      <c r="AC39" s="199"/>
      <c r="AD39" s="199">
        <f>P39*AA39</f>
        <v>0</v>
      </c>
      <c r="AE39" s="199"/>
      <c r="AF39" s="199"/>
      <c r="AG39" s="199"/>
      <c r="AH39" s="199"/>
      <c r="AI39" s="199"/>
      <c r="AJ39" s="199"/>
      <c r="AK39" s="239">
        <f>'报关资料录入'!AA61</f>
        <v>0</v>
      </c>
    </row>
    <row r="40" spans="1:37" s="61" customFormat="1" ht="1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 t="str">
        <f>IF('报关资料录入'!W61='报关资料录入'!W61,"    ",'报关资料录入'!U61)</f>
        <v>    </v>
      </c>
      <c r="Q40" s="111"/>
      <c r="R40" s="111"/>
      <c r="S40" s="202" t="str">
        <f>IF('报关资料录入'!W61='报关资料录入'!W61,"    ",'报关资料录入'!W61)</f>
        <v>    </v>
      </c>
      <c r="T40" s="203"/>
      <c r="U40" s="203"/>
      <c r="V40" s="204"/>
      <c r="W40" s="204"/>
      <c r="X40" s="204"/>
      <c r="Y40" s="204"/>
      <c r="Z40" s="203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40"/>
    </row>
    <row r="41" spans="1:37" s="61" customFormat="1" ht="17.2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21">
        <f>'报关资料录入'!N30</f>
        <v>0</v>
      </c>
      <c r="AG41" s="221"/>
      <c r="AH41" s="241">
        <f>'发票'!I30</f>
        <v>0</v>
      </c>
      <c r="AI41" s="241"/>
      <c r="AJ41" s="241"/>
      <c r="AK41" s="242"/>
    </row>
    <row r="42" spans="1:37" s="61" customFormat="1" ht="25.5" customHeight="1">
      <c r="A42" s="114"/>
      <c r="B42" s="115"/>
      <c r="C42" s="116" t="s">
        <v>313</v>
      </c>
      <c r="D42" s="116"/>
      <c r="E42" s="116"/>
      <c r="F42" s="116"/>
      <c r="G42" s="116"/>
      <c r="H42" s="116"/>
      <c r="I42" s="116"/>
      <c r="J42" s="153">
        <f>'报关资料录入'!F36</f>
        <v>0</v>
      </c>
      <c r="K42" s="153"/>
      <c r="L42" s="154" t="s">
        <v>314</v>
      </c>
      <c r="M42" s="154"/>
      <c r="N42" s="154"/>
      <c r="O42" s="154"/>
      <c r="P42" s="155">
        <f>'报关资料录入'!O36</f>
        <v>0</v>
      </c>
      <c r="Q42" s="155"/>
      <c r="R42" s="155"/>
      <c r="S42" s="155"/>
      <c r="T42" s="155"/>
      <c r="U42" s="155"/>
      <c r="V42" s="155"/>
      <c r="W42" s="155" t="s">
        <v>315</v>
      </c>
      <c r="X42" s="155"/>
      <c r="Y42" s="155"/>
      <c r="Z42" s="155"/>
      <c r="AA42" s="155"/>
      <c r="AB42" s="155"/>
      <c r="AC42" s="155"/>
      <c r="AD42" s="155"/>
      <c r="AE42" s="155">
        <f>'报关资料录入'!V36</f>
        <v>0</v>
      </c>
      <c r="AF42" s="155"/>
      <c r="AG42" s="155"/>
      <c r="AH42" s="155"/>
      <c r="AI42" s="155"/>
      <c r="AJ42" s="155"/>
      <c r="AK42" s="243"/>
    </row>
    <row r="43" spans="1:37" s="61" customFormat="1" ht="12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58"/>
    </row>
    <row r="44" spans="1:37" s="61" customFormat="1" ht="12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59"/>
    </row>
    <row r="45" spans="1:37" s="61" customFormat="1" ht="12" customHeight="1">
      <c r="A45" s="121" t="s">
        <v>108</v>
      </c>
      <c r="B45" s="122"/>
      <c r="C45" s="122"/>
      <c r="D45" s="122"/>
      <c r="E45" s="122"/>
      <c r="F45" s="122"/>
      <c r="G45" s="122"/>
      <c r="H45" s="122"/>
      <c r="I45" s="122" t="s">
        <v>109</v>
      </c>
      <c r="J45" s="122"/>
      <c r="K45" s="122"/>
      <c r="L45" s="157"/>
      <c r="M45" s="121" t="s">
        <v>316</v>
      </c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1" t="s">
        <v>317</v>
      </c>
      <c r="AC45" s="122"/>
      <c r="AD45" s="122"/>
      <c r="AE45" s="122"/>
      <c r="AF45" s="122"/>
      <c r="AG45" s="122"/>
      <c r="AH45" s="122"/>
      <c r="AI45" s="122"/>
      <c r="AJ45" s="122"/>
      <c r="AK45" s="157"/>
    </row>
    <row r="46" spans="1:37" s="61" customFormat="1" ht="12" customHeight="1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58"/>
      <c r="M46" s="114" t="s">
        <v>318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4"/>
      <c r="AC46" s="115"/>
      <c r="AD46" s="115"/>
      <c r="AE46" s="115"/>
      <c r="AF46" s="115"/>
      <c r="AG46" s="115"/>
      <c r="AH46" s="115"/>
      <c r="AI46" s="115"/>
      <c r="AJ46" s="115"/>
      <c r="AK46" s="158"/>
    </row>
    <row r="47" spans="1:37" s="61" customFormat="1" ht="12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59"/>
      <c r="M47" s="123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32"/>
      <c r="AA47" s="124"/>
      <c r="AB47" s="123"/>
      <c r="AC47" s="124"/>
      <c r="AD47" s="124"/>
      <c r="AE47" s="124"/>
      <c r="AF47" s="124"/>
      <c r="AG47" s="124"/>
      <c r="AH47" s="124"/>
      <c r="AI47" s="124"/>
      <c r="AJ47" s="124"/>
      <c r="AK47" s="159"/>
    </row>
    <row r="48" spans="1:37" s="61" customFormat="1" ht="12" customHeight="1">
      <c r="A48" s="125"/>
      <c r="B48" s="68"/>
      <c r="C48" s="68"/>
      <c r="D48" s="126"/>
      <c r="E48" s="126"/>
      <c r="F48" s="126"/>
      <c r="G48" s="126"/>
      <c r="H48" s="126"/>
      <c r="I48" s="126"/>
      <c r="J48" s="126"/>
      <c r="K48" s="126"/>
      <c r="L48" s="126"/>
      <c r="M48" s="160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222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226"/>
    </row>
    <row r="49" spans="1:37" s="61" customFormat="1" ht="12" customHeight="1">
      <c r="A49" s="127"/>
      <c r="B49" s="128"/>
      <c r="C49" s="128"/>
      <c r="D49" s="126"/>
      <c r="E49" s="126"/>
      <c r="F49" s="126"/>
      <c r="G49" s="126"/>
      <c r="H49" s="126"/>
      <c r="I49" s="126"/>
      <c r="J49" s="126"/>
      <c r="K49" s="126"/>
      <c r="L49" s="126"/>
      <c r="M49" s="128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28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244"/>
    </row>
    <row r="50" spans="1:37" s="61" customFormat="1" ht="12" customHeight="1">
      <c r="A50" s="114" t="s">
        <v>319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68" t="s">
        <v>320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115"/>
      <c r="AA50" s="68"/>
      <c r="AB50" s="68"/>
      <c r="AC50" s="154"/>
      <c r="AD50" s="154"/>
      <c r="AE50" s="154"/>
      <c r="AF50" s="154"/>
      <c r="AG50" s="154"/>
      <c r="AH50" s="154"/>
      <c r="AI50" s="154"/>
      <c r="AJ50" s="154"/>
      <c r="AK50" s="244"/>
    </row>
    <row r="51" spans="1:37" s="61" customFormat="1" ht="15" customHeight="1">
      <c r="A51" s="129"/>
      <c r="B51" s="130"/>
      <c r="C51" s="130"/>
      <c r="D51" s="130"/>
      <c r="E51" s="130"/>
      <c r="F51" s="130"/>
      <c r="G51" s="130"/>
      <c r="H51" s="130"/>
      <c r="I51" s="162"/>
      <c r="J51" s="163"/>
      <c r="K51" s="163"/>
      <c r="L51" s="164"/>
      <c r="M51" s="164"/>
      <c r="N51" s="164"/>
      <c r="O51" s="165"/>
      <c r="P51" s="166"/>
      <c r="Q51" s="166"/>
      <c r="R51" s="166"/>
      <c r="S51" s="206"/>
      <c r="T51" s="206"/>
      <c r="U51" s="206"/>
      <c r="V51" s="206"/>
      <c r="W51" s="206"/>
      <c r="X51" s="207"/>
      <c r="Y51" s="207"/>
      <c r="Z51" s="222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244"/>
    </row>
    <row r="52" spans="1:37" s="61" customFormat="1" ht="12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45"/>
    </row>
    <row r="53" spans="1:39" s="61" customFormat="1" ht="11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225"/>
      <c r="AM53" s="225"/>
    </row>
    <row r="54" spans="1:37" ht="14.2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</row>
    <row r="55" spans="1:37" ht="14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</row>
    <row r="57" ht="14.25">
      <c r="P57" s="35"/>
    </row>
    <row r="58" ht="14.25">
      <c r="P58" s="35"/>
    </row>
  </sheetData>
  <sheetProtection/>
  <mergeCells count="245">
    <mergeCell ref="A3:AK3"/>
    <mergeCell ref="A4:AK4"/>
    <mergeCell ref="F5:I5"/>
    <mergeCell ref="J5:P5"/>
    <mergeCell ref="Q5:U5"/>
    <mergeCell ref="V5:Y5"/>
    <mergeCell ref="Z5:AK5"/>
    <mergeCell ref="A6:C6"/>
    <mergeCell ref="D6:O6"/>
    <mergeCell ref="P6:R6"/>
    <mergeCell ref="S6:Y6"/>
    <mergeCell ref="Z6:AB6"/>
    <mergeCell ref="AC6:AF6"/>
    <mergeCell ref="AG6:AI6"/>
    <mergeCell ref="AJ6:AK6"/>
    <mergeCell ref="A7:O7"/>
    <mergeCell ref="P7:Y7"/>
    <mergeCell ref="Z7:AF7"/>
    <mergeCell ref="AG7:AK7"/>
    <mergeCell ref="A8:F8"/>
    <mergeCell ref="H8:O8"/>
    <mergeCell ref="T8:Y8"/>
    <mergeCell ref="AA8:AC8"/>
    <mergeCell ref="AF8:AK8"/>
    <mergeCell ref="A9:O9"/>
    <mergeCell ref="P9:S9"/>
    <mergeCell ref="T9:AC9"/>
    <mergeCell ref="AD9:AK9"/>
    <mergeCell ref="A10:C10"/>
    <mergeCell ref="D10:O10"/>
    <mergeCell ref="S10:X10"/>
    <mergeCell ref="AC10:AF10"/>
    <mergeCell ref="AG10:AH10"/>
    <mergeCell ref="AI10:AK10"/>
    <mergeCell ref="A11:O11"/>
    <mergeCell ref="P11:X11"/>
    <mergeCell ref="Y11:AF11"/>
    <mergeCell ref="AG11:AK11"/>
    <mergeCell ref="A12:C12"/>
    <mergeCell ref="D12:J12"/>
    <mergeCell ref="K12:N12"/>
    <mergeCell ref="O12:U12"/>
    <mergeCell ref="W12:AD12"/>
    <mergeCell ref="AI12:AK12"/>
    <mergeCell ref="A13:J13"/>
    <mergeCell ref="K13:U13"/>
    <mergeCell ref="V13:AD13"/>
    <mergeCell ref="AE13:AK13"/>
    <mergeCell ref="A14:C14"/>
    <mergeCell ref="D14:J14"/>
    <mergeCell ref="K14:L14"/>
    <mergeCell ref="M14:O14"/>
    <mergeCell ref="Q14:X14"/>
    <mergeCell ref="Y14:AA14"/>
    <mergeCell ref="AB14:AD14"/>
    <mergeCell ref="AE14:AG14"/>
    <mergeCell ref="AH14:AK14"/>
    <mergeCell ref="A15:J15"/>
    <mergeCell ref="K15:O15"/>
    <mergeCell ref="P15:X15"/>
    <mergeCell ref="Y15:AD15"/>
    <mergeCell ref="AE15:AK15"/>
    <mergeCell ref="A16:D16"/>
    <mergeCell ref="E16:J16"/>
    <mergeCell ref="L16:Q16"/>
    <mergeCell ref="R16:T16"/>
    <mergeCell ref="U16:X16"/>
    <mergeCell ref="Y16:AB16"/>
    <mergeCell ref="AC16:AE16"/>
    <mergeCell ref="AF16:AI16"/>
    <mergeCell ref="AJ16:AK16"/>
    <mergeCell ref="A17:J17"/>
    <mergeCell ref="K17:Q17"/>
    <mergeCell ref="R17:X17"/>
    <mergeCell ref="Y17:AE17"/>
    <mergeCell ref="AF17:AK17"/>
    <mergeCell ref="A18:C18"/>
    <mergeCell ref="D18:J18"/>
    <mergeCell ref="K18:L18"/>
    <mergeCell ref="M18:AD18"/>
    <mergeCell ref="AH18:AK18"/>
    <mergeCell ref="A19:J19"/>
    <mergeCell ref="K19:AD19"/>
    <mergeCell ref="AE19:AK19"/>
    <mergeCell ref="A20:F20"/>
    <mergeCell ref="B24:H24"/>
    <mergeCell ref="I24:O24"/>
    <mergeCell ref="P24:S24"/>
    <mergeCell ref="T24:U24"/>
    <mergeCell ref="V24:AC24"/>
    <mergeCell ref="AD24:AG24"/>
    <mergeCell ref="AI24:AJ24"/>
    <mergeCell ref="B25:H25"/>
    <mergeCell ref="I25:O25"/>
    <mergeCell ref="P25:R25"/>
    <mergeCell ref="T25:U25"/>
    <mergeCell ref="V25:Z25"/>
    <mergeCell ref="AA25:AC25"/>
    <mergeCell ref="AD25:AH25"/>
    <mergeCell ref="AI25:AJ25"/>
    <mergeCell ref="B26:O26"/>
    <mergeCell ref="P26:R26"/>
    <mergeCell ref="T26:U26"/>
    <mergeCell ref="V26:Z26"/>
    <mergeCell ref="AA26:AC26"/>
    <mergeCell ref="AD26:AH26"/>
    <mergeCell ref="AI26:AJ26"/>
    <mergeCell ref="B27:H27"/>
    <mergeCell ref="I27:O27"/>
    <mergeCell ref="P27:R27"/>
    <mergeCell ref="T27:U27"/>
    <mergeCell ref="V27:Z27"/>
    <mergeCell ref="AA27:AC27"/>
    <mergeCell ref="AD27:AH27"/>
    <mergeCell ref="AI27:AJ27"/>
    <mergeCell ref="B28:H28"/>
    <mergeCell ref="I28:O28"/>
    <mergeCell ref="P28:R28"/>
    <mergeCell ref="T28:U28"/>
    <mergeCell ref="V28:Z28"/>
    <mergeCell ref="AA28:AC28"/>
    <mergeCell ref="AD28:AH28"/>
    <mergeCell ref="AI28:AJ28"/>
    <mergeCell ref="B29:H29"/>
    <mergeCell ref="I29:O29"/>
    <mergeCell ref="P29:R29"/>
    <mergeCell ref="V29:Y29"/>
    <mergeCell ref="AA29:AC29"/>
    <mergeCell ref="AD29:AH29"/>
    <mergeCell ref="AI29:AJ29"/>
    <mergeCell ref="B30:H30"/>
    <mergeCell ref="I30:O30"/>
    <mergeCell ref="P30:R30"/>
    <mergeCell ref="V30:Y30"/>
    <mergeCell ref="AA30:AC30"/>
    <mergeCell ref="AD30:AH30"/>
    <mergeCell ref="AI30:AJ30"/>
    <mergeCell ref="B31:H31"/>
    <mergeCell ref="I31:O31"/>
    <mergeCell ref="P31:R31"/>
    <mergeCell ref="T31:U31"/>
    <mergeCell ref="V31:Z31"/>
    <mergeCell ref="AA31:AC31"/>
    <mergeCell ref="AD31:AH31"/>
    <mergeCell ref="AI31:AJ31"/>
    <mergeCell ref="B32:H32"/>
    <mergeCell ref="I32:O32"/>
    <mergeCell ref="P32:R32"/>
    <mergeCell ref="T32:U32"/>
    <mergeCell ref="V32:Z32"/>
    <mergeCell ref="AA32:AC32"/>
    <mergeCell ref="AD32:AH32"/>
    <mergeCell ref="AI32:AJ32"/>
    <mergeCell ref="B33:H33"/>
    <mergeCell ref="I33:O33"/>
    <mergeCell ref="P33:R33"/>
    <mergeCell ref="T33:U33"/>
    <mergeCell ref="V33:Z33"/>
    <mergeCell ref="AA33:AC33"/>
    <mergeCell ref="AD33:AH33"/>
    <mergeCell ref="AI33:AJ33"/>
    <mergeCell ref="B34:H34"/>
    <mergeCell ref="I34:O34"/>
    <mergeCell ref="P34:R34"/>
    <mergeCell ref="T34:U34"/>
    <mergeCell ref="V34:Z34"/>
    <mergeCell ref="AA34:AC34"/>
    <mergeCell ref="AD34:AH34"/>
    <mergeCell ref="AI34:AJ34"/>
    <mergeCell ref="B35:H35"/>
    <mergeCell ref="I35:O35"/>
    <mergeCell ref="P35:R35"/>
    <mergeCell ref="V35:Y35"/>
    <mergeCell ref="AA35:AC35"/>
    <mergeCell ref="AD35:AH35"/>
    <mergeCell ref="AI35:AJ35"/>
    <mergeCell ref="B36:H36"/>
    <mergeCell ref="I36:O36"/>
    <mergeCell ref="P36:R36"/>
    <mergeCell ref="V36:Y36"/>
    <mergeCell ref="AA36:AC36"/>
    <mergeCell ref="AD36:AH36"/>
    <mergeCell ref="AI36:AJ36"/>
    <mergeCell ref="B37:H37"/>
    <mergeCell ref="I37:O37"/>
    <mergeCell ref="P37:R37"/>
    <mergeCell ref="V37:Y37"/>
    <mergeCell ref="AA37:AC37"/>
    <mergeCell ref="AD37:AH37"/>
    <mergeCell ref="AI37:AJ37"/>
    <mergeCell ref="B38:H38"/>
    <mergeCell ref="I38:O38"/>
    <mergeCell ref="P38:R38"/>
    <mergeCell ref="V38:Y38"/>
    <mergeCell ref="AA38:AC38"/>
    <mergeCell ref="AD38:AH38"/>
    <mergeCell ref="AI38:AJ38"/>
    <mergeCell ref="B39:H39"/>
    <mergeCell ref="I39:O39"/>
    <mergeCell ref="P39:R39"/>
    <mergeCell ref="V39:Y39"/>
    <mergeCell ref="AA39:AC39"/>
    <mergeCell ref="AD39:AH39"/>
    <mergeCell ref="AI39:AJ39"/>
    <mergeCell ref="B40:H40"/>
    <mergeCell ref="I40:O40"/>
    <mergeCell ref="P40:R40"/>
    <mergeCell ref="V40:Y40"/>
    <mergeCell ref="AA40:AC40"/>
    <mergeCell ref="AD40:AH40"/>
    <mergeCell ref="AI40:AJ40"/>
    <mergeCell ref="AF41:AG41"/>
    <mergeCell ref="AH41:AK41"/>
    <mergeCell ref="C42:I42"/>
    <mergeCell ref="J42:K42"/>
    <mergeCell ref="L42:O42"/>
    <mergeCell ref="P42:S42"/>
    <mergeCell ref="W42:AD42"/>
    <mergeCell ref="AE42:AJ42"/>
    <mergeCell ref="A48:C48"/>
    <mergeCell ref="AA48:AK48"/>
    <mergeCell ref="AA49:AK49"/>
    <mergeCell ref="O50:Y50"/>
    <mergeCell ref="AA50:AB50"/>
    <mergeCell ref="AC50:AD50"/>
    <mergeCell ref="AE50:AF50"/>
    <mergeCell ref="AG50:AK50"/>
    <mergeCell ref="B51:H51"/>
    <mergeCell ref="J51:N51"/>
    <mergeCell ref="O51:R51"/>
    <mergeCell ref="S51:W51"/>
    <mergeCell ref="AA51:AK51"/>
    <mergeCell ref="AA52:AK52"/>
    <mergeCell ref="A25:A26"/>
    <mergeCell ref="A27:A28"/>
    <mergeCell ref="A29:A30"/>
    <mergeCell ref="A31:A32"/>
    <mergeCell ref="A33:A34"/>
    <mergeCell ref="A35:A36"/>
    <mergeCell ref="A37:A38"/>
    <mergeCell ref="A39:A40"/>
    <mergeCell ref="D48:L49"/>
    <mergeCell ref="N48:Y49"/>
    <mergeCell ref="G20:AK23"/>
    <mergeCell ref="A21:E22"/>
  </mergeCells>
  <dataValidations count="1">
    <dataValidation errorStyle="information" allowBlank="1" showInputMessage="1" showErrorMessage="1" sqref="AI12:AK12 E16:J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瑞狮国际物流(东莞)有限公司</cp:lastModifiedBy>
  <cp:lastPrinted>2019-06-28T08:05:30Z</cp:lastPrinted>
  <dcterms:created xsi:type="dcterms:W3CDTF">2008-02-29T09:05:18Z</dcterms:created>
  <dcterms:modified xsi:type="dcterms:W3CDTF">2019-09-04T17:54:51Z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